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E663D6-7D98-4EEE-B92F-893FBB32D5A8}" xr6:coauthVersionLast="47" xr6:coauthVersionMax="47" xr10:uidLastSave="{00000000-0000-0000-0000-000000000000}"/>
  <bookViews>
    <workbookView xWindow="375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2" i="1"/>
  <c r="F22" i="1"/>
  <c r="G22" i="1"/>
  <c r="K22" i="1"/>
  <c r="E21" i="1"/>
  <c r="F21" i="1"/>
  <c r="G21" i="1"/>
  <c r="I21" i="1"/>
  <c r="Q22" i="1"/>
  <c r="D9" i="1"/>
  <c r="E9" i="1"/>
  <c r="F16" i="1"/>
  <c r="C17" i="1"/>
  <c r="Q21" i="1"/>
  <c r="C11" i="1"/>
  <c r="C12" i="1"/>
  <c r="C16" i="1" l="1"/>
  <c r="D18" i="1" s="1"/>
  <c r="O23" i="1"/>
  <c r="C15" i="1"/>
  <c r="F18" i="1" s="1"/>
  <c r="O22" i="1"/>
  <c r="O21" i="1"/>
  <c r="F17" i="1"/>
  <c r="C18" i="1" l="1"/>
  <c r="F19" i="1"/>
</calcChain>
</file>

<file path=xl/sharedStrings.xml><?xml version="1.0" encoding="utf-8"?>
<sst xmlns="http://schemas.openxmlformats.org/spreadsheetml/2006/main" count="65" uniqueCount="55">
  <si>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</si>
  <si>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</si>
  <si>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</si>
  <si>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</si>
  <si>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</si>
  <si>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</si>
  <si>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</si>
  <si>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</si>
  <si>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</si>
  <si>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</si>
  <si>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</si>
  <si>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</si>
  <si>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</si>
  <si>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</si>
  <si>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</si>
  <si>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</si>
  <si>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</si>
  <si>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</si>
  <si>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</si>
  <si>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</si>
  <si>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</si>
  <si>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</si>
  <si>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</si>
  <si>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</si>
  <si>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</si>
  <si>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</si>
  <si>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</si>
  <si>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</si>
  <si>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</si>
  <si>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</si>
  <si>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</si>
  <si>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</si>
  <si>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</si>
  <si>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</si>
  <si>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</si>
  <si>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</si>
  <si>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</si>
  <si>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</si>
  <si>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</si>
  <si>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</si>
  <si>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</si>
  <si>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</si>
  <si>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</si>
  <si>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G5097-0641</t>
  </si>
  <si>
    <t>2019G</t>
  </si>
  <si>
    <t>EW</t>
  </si>
  <si>
    <t>pr_</t>
  </si>
  <si>
    <t>G5097</t>
  </si>
  <si>
    <t>Ser</t>
  </si>
  <si>
    <t>yes</t>
  </si>
  <si>
    <t>as of 2019-07-08</t>
  </si>
  <si>
    <t>VSX</t>
  </si>
  <si>
    <t>IBVS 5992</t>
  </si>
  <si>
    <t>BAD?</t>
  </si>
  <si>
    <t>V0662 Ser / GSC 5097-0641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</si>
</sst>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1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25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8" fillId="0" borderId="0" xfId="0" applyFont="1">
      <alignment vertical="top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5097-0641- O-C Diagr.</a:t>
            </a:r>
          </a:p>
        </c:rich>
      </c:tx>
      <c:layout>
        <c:manualLayout>
          <c:xMode val="edge"/>
          <c:yMode val="edge"/>
          <c:x val="0.3443609022556390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5-4028-9490-366781D3E2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5-4028-9490-366781D3E2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5-4028-9490-366781D3E2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-4.0720000033616088E-3</c:v>
                </c:pt>
                <c:pt idx="2">
                  <c:v>2.5325000024167821E-3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5-4028-9490-366781D3E2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5-4028-9490-366781D3E2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5-4028-9490-366781D3E2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5-4028-9490-366781D3E2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-8.0888361552302571E-5</c:v>
                </c:pt>
                <c:pt idx="1">
                  <c:v>-4.0394782837804939E-3</c:v>
                </c:pt>
                <c:pt idx="2">
                  <c:v>2.5808666443879694E-3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5-4028-9490-366781D3E2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3692</c:v>
                </c:pt>
                <c:pt idx="2">
                  <c:v>-2482.5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75-4028-9490-366781D3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80800"/>
        <c:axId val="1"/>
      </c:scatterChart>
      <c:valAx>
        <c:axId val="53298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980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FCB7AF-EC88-DF8B-CD65-36B3C2F6D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E31" sqref="E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54</v>
      </c>
      <c r="F1" s="36" t="s">
        <v>43</v>
      </c>
      <c r="G1" s="37" t="s">
        <v>44</v>
      </c>
      <c r="H1" s="38"/>
      <c r="I1" s="39" t="s">
        <v>43</v>
      </c>
      <c r="J1" s="36" t="s">
        <v>43</v>
      </c>
      <c r="K1" s="40">
        <v>18.081099999999999</v>
      </c>
      <c r="L1" s="32">
        <v>4.19E-2</v>
      </c>
      <c r="M1" s="41">
        <v>56618.9666</v>
      </c>
      <c r="N1" s="33">
        <v>0.35334100000000002</v>
      </c>
      <c r="O1" s="42" t="s">
        <v>45</v>
      </c>
      <c r="P1" s="42">
        <v>11.57</v>
      </c>
      <c r="Q1" s="42">
        <v>12.16</v>
      </c>
      <c r="R1" s="43" t="s">
        <v>46</v>
      </c>
      <c r="S1" s="44" t="s">
        <v>15</v>
      </c>
      <c r="T1" s="45" t="s">
        <v>47</v>
      </c>
      <c r="U1" s="46">
        <v>9999</v>
      </c>
      <c r="V1" s="31" t="s">
        <v>48</v>
      </c>
      <c r="W1" s="47" t="s">
        <v>49</v>
      </c>
    </row>
    <row r="2" spans="1:23" x14ac:dyDescent="0.2">
      <c r="A2" t="s">
        <v>25</v>
      </c>
      <c r="B2" t="s">
        <v>45</v>
      </c>
      <c r="C2" s="30" t="s">
        <v>48</v>
      </c>
      <c r="D2" s="3"/>
    </row>
    <row r="3" spans="1:23" ht="13.5" thickBot="1" x14ac:dyDescent="0.25"/>
    <row r="4" spans="1:23" ht="14.25" thickTop="1" thickBot="1" x14ac:dyDescent="0.25">
      <c r="A4" s="5" t="s">
        <v>2</v>
      </c>
      <c r="C4" s="27" t="s">
        <v>38</v>
      </c>
      <c r="D4" s="28" t="s">
        <v>38</v>
      </c>
      <c r="E4" s="48" t="s">
        <v>50</v>
      </c>
    </row>
    <row r="5" spans="1:23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3" x14ac:dyDescent="0.2">
      <c r="A6" s="5" t="s">
        <v>3</v>
      </c>
    </row>
    <row r="7" spans="1:23" x14ac:dyDescent="0.2">
      <c r="A7" t="s">
        <v>4</v>
      </c>
      <c r="C7" s="8">
        <v>56618.9666</v>
      </c>
      <c r="D7" s="29" t="s">
        <v>51</v>
      </c>
    </row>
    <row r="8" spans="1:23" x14ac:dyDescent="0.2">
      <c r="A8" t="s">
        <v>5</v>
      </c>
      <c r="C8" s="8">
        <v>0.35334100000000002</v>
      </c>
      <c r="D8" s="29" t="s">
        <v>51</v>
      </c>
    </row>
    <row r="9" spans="1:23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3" x14ac:dyDescent="0.2">
      <c r="A11" s="10" t="s">
        <v>17</v>
      </c>
      <c r="B11" s="10"/>
      <c r="C11" s="21">
        <f ca="1">INTERCEPT(INDIRECT($E$9):G992,INDIRECT($D$9):F992)</f>
        <v>-8.0888361552302571E-5</v>
      </c>
      <c r="D11" s="3"/>
      <c r="E11" s="10"/>
    </row>
    <row r="12" spans="1:23" x14ac:dyDescent="0.2">
      <c r="A12" s="10" t="s">
        <v>18</v>
      </c>
      <c r="B12" s="10"/>
      <c r="C12" s="21">
        <f ca="1">SLOPE(INDIRECT($E$9):G992,INDIRECT($D$9):F992)</f>
        <v>-1.0722074545580149E-6</v>
      </c>
      <c r="D12" s="3"/>
      <c r="E12" s="10"/>
    </row>
    <row r="13" spans="1:23" x14ac:dyDescent="0.2">
      <c r="A13" s="10" t="s">
        <v>20</v>
      </c>
      <c r="B13" s="10"/>
      <c r="C13" s="3" t="s">
        <v>15</v>
      </c>
    </row>
    <row r="14" spans="1:23" x14ac:dyDescent="0.2">
      <c r="A14" s="10"/>
      <c r="B14" s="10"/>
      <c r="C14" s="10"/>
    </row>
    <row r="15" spans="1:23" x14ac:dyDescent="0.2">
      <c r="A15" s="12" t="s">
        <v>19</v>
      </c>
      <c r="B15" s="10"/>
      <c r="C15" s="13">
        <f ca="1">(C7+C11)+(C8+C12)*INT(MAX(F21:F3533))</f>
        <v>57923.497532521716</v>
      </c>
      <c r="E15" s="14" t="s">
        <v>35</v>
      </c>
      <c r="F15" s="34">
        <v>1</v>
      </c>
    </row>
    <row r="16" spans="1:23" x14ac:dyDescent="0.2">
      <c r="A16" s="16" t="s">
        <v>6</v>
      </c>
      <c r="B16" s="10"/>
      <c r="C16" s="17">
        <f ca="1">+C8+C12</f>
        <v>0.35333992779254547</v>
      </c>
      <c r="E16" s="14" t="s">
        <v>32</v>
      </c>
      <c r="F16" s="35">
        <f ca="1">NOW()+15018.5+$C$5/24</f>
        <v>60186.715255324074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36</v>
      </c>
      <c r="F17" s="15">
        <f ca="1">ROUND(2*(F16-$C$7)/$C$8,0)/2+F15</f>
        <v>10098</v>
      </c>
    </row>
    <row r="18" spans="1:21" ht="14.25" thickTop="1" thickBot="1" x14ac:dyDescent="0.25">
      <c r="A18" s="16" t="s">
        <v>7</v>
      </c>
      <c r="B18" s="10"/>
      <c r="C18" s="19">
        <f ca="1">+C15</f>
        <v>57923.497532521716</v>
      </c>
      <c r="D18" s="20">
        <f ca="1">+C16</f>
        <v>0.35333992779254547</v>
      </c>
      <c r="E18" s="14" t="s">
        <v>37</v>
      </c>
      <c r="F18" s="23">
        <f ca="1">ROUND(2*(F16-$C$15)/$C$16,0)/2+F15</f>
        <v>6406</v>
      </c>
    </row>
    <row r="19" spans="1:21" ht="13.5" thickTop="1" x14ac:dyDescent="0.2">
      <c r="E19" s="14" t="s">
        <v>33</v>
      </c>
      <c r="F19" s="18">
        <f ca="1">+$C$15+$C$16*F18-15018.5-$C$5/24</f>
        <v>45168.8889432941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53</v>
      </c>
    </row>
    <row r="21" spans="1:21" x14ac:dyDescent="0.2">
      <c r="A21" t="s">
        <v>51</v>
      </c>
      <c r="C21" s="8">
        <v>56618.9666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-8.0888361552302571E-5</v>
      </c>
      <c r="Q21" s="2">
        <f>+C21-15018.5</f>
        <v>41600.4666</v>
      </c>
    </row>
    <row r="22" spans="1:21" x14ac:dyDescent="0.2">
      <c r="A22" s="49" t="s">
        <v>0</v>
      </c>
      <c r="B22" s="50" t="s">
        <v>1</v>
      </c>
      <c r="C22" s="51">
        <v>57923.497499999998</v>
      </c>
      <c r="D22" s="51">
        <v>1E-3</v>
      </c>
      <c r="E22">
        <f>+(C22-C$7)/C$8</f>
        <v>3691.9884757217474</v>
      </c>
      <c r="F22">
        <f>ROUND(2*E22,0)/2</f>
        <v>3692</v>
      </c>
      <c r="G22">
        <f>+C22-(C$7+F22*C$8)</f>
        <v>-4.0720000033616088E-3</v>
      </c>
      <c r="K22">
        <f>+G22</f>
        <v>-4.0720000033616088E-3</v>
      </c>
      <c r="O22">
        <f ca="1">+C$11+C$12*$F22</f>
        <v>-4.0394782837804939E-3</v>
      </c>
      <c r="Q22" s="2">
        <f>+C22-15018.5</f>
        <v>42904.997499999998</v>
      </c>
    </row>
    <row r="23" spans="1:21" x14ac:dyDescent="0.2">
      <c r="A23" s="52" t="s">
        <v>52</v>
      </c>
      <c r="B23" s="53" t="s">
        <v>1</v>
      </c>
      <c r="C23" s="52">
        <v>55741.8001</v>
      </c>
      <c r="D23" s="52">
        <v>1.5E-3</v>
      </c>
      <c r="E23">
        <f>+(C23-C$7)/C$8</f>
        <v>-2482.4928327026846</v>
      </c>
      <c r="F23">
        <f>ROUND(2*E23,0)/2</f>
        <v>-2482.5</v>
      </c>
      <c r="G23">
        <f>+C23-(C$7+F23*C$8)</f>
        <v>2.5325000024167821E-3</v>
      </c>
      <c r="K23">
        <f>+G23</f>
        <v>2.5325000024167821E-3</v>
      </c>
      <c r="O23">
        <f ca="1">+C$11+C$12*$F23</f>
        <v>2.5808666443879694E-3</v>
      </c>
      <c r="Q23" s="2">
        <f>+C23-15018.5</f>
        <v>40723.3001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40" r:id="rId1" display="http://vsolj.cetus-net.org/bulletin.html"/>
    <hyperlink ref="H64833" r:id="rId2" display="https://www.aavso.org/ejaavso"/>
    <hyperlink ref="I64840" r:id="rId3" display="http://vsolj.cetus-net.org/bulletin.html"/>
    <hyperlink ref="AR58394" r:id="rId4" display="http://cdsbib.u-strasbg.fr/cgi-bin/cdsbib?1990RMxAA..21..381G"/>
    <hyperlink ref="H64837" r:id="rId5" display="https://www.aavso.org/ejaavso"/>
    <hyperlink ref="AQ5758" r:id="rId6" display="http://cdsbib.u-strasbg.fr/cgi-bin/cdsbib?1990RMxAA..21..381G"/>
    <hyperlink ref="AQ5761" r:id="rId7" display="http://cdsbib.u-strasbg.fr/cgi-bin/cdsbib?1990RMxAA..21..381G"/>
    <hyperlink ref="AQ5759" r:id="rId8" display="http://cdsbib.u-strasbg.fr/cgi-bin/cdsbib?1990RMxAA..21..381G"/>
    <hyperlink ref="AQ5743" r:id="rId9" display="http://cdsbib.u-strasbg.fr/cgi-bin/cdsbib?1990RMxAA..21..381G"/>
    <hyperlink ref="AR5972" r:id="rId10" display="http://cdsbib.u-strasbg.fr/cgi-bin/cdsbib?1990RMxAA..21..381G"/>
    <hyperlink ref="AR5976" r:id="rId11" display="http://cdsbib.u-strasbg.fr/cgi-bin/cdsbib?1990RMxAA..21..381G"/>
    <hyperlink ref="AR2350" r:id="rId12" display="http://cdsbib.u-strasbg.fr/cgi-bin/cdsbib?1990RMxAA..21..381G"/>
    <hyperlink ref="AR1842" r:id="rId13" display="http://cdsbib.u-strasbg.fr/cgi-bin/cdsbib?1990RMxAA..21..381G"/>
    <hyperlink ref="AR1841" r:id="rId14" display="http://cdsbib.u-strasbg.fr/cgi-bin/cdsbib?1990RMxAA..21..381G"/>
    <hyperlink ref="AQ4037" r:id="rId15" display="http://cdsbib.u-strasbg.fr/cgi-bin/cdsbib?1990RMxAA..21..381G"/>
    <hyperlink ref="AQ4055" r:id="rId16" display="http://cdsbib.u-strasbg.fr/cgi-bin/cdsbib?1990RMxAA..21..381G"/>
    <hyperlink ref="AQ4056" r:id="rId17" display="http://cdsbib.u-strasbg.fr/cgi-bin/cdsbib?1990RMxAA..21..381G"/>
    <hyperlink ref="AQ4052" r:id="rId18" display="http://cdsbib.u-strasbg.fr/cgi-bin/cdsbib?1990RMxAA..21..381G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2023-08-30T05:09:58Z</dcterms:modified>
</cp:coreProperties>
</file>