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F9CE78-D0C3-40D9-98B7-DC5936DC0F22}" xr6:coauthVersionLast="47" xr6:coauthVersionMax="47" xr10:uidLastSave="{00000000-0000-0000-0000-000000000000}"/>
  <bookViews>
    <workbookView xWindow="375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2" i="1" l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<sst xmlns="http://schemas.openxmlformats.org/spreadsheetml/2006/main" count="56" uniqueCount="53">
  <si>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</si>
  <si>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</si>
  <si>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</si>
  <si>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</si>
  <si>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</si>
  <si>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</si>
  <si>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</si>
  <si>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</si>
  <si>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</si>
  <si>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</si>
  <si>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</si>
  <si>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</si>
  <si>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</si>
  <si>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</si>
  <si>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</si>
  <si>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</si>
  <si>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</si>
  <si>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</si>
  <si>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</si>
  <si>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</si>
  <si>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</si>
  <si>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</si>
  <si>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</si>
  <si>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</si>
  <si>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</si>
  <si>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</si>
  <si>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</si>
  <si>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</si>
  <si>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</si>
  <si>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</si>
  <si>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</si>
  <si>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</si>
  <si>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</si>
  <si>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</si>
  <si>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</si>
  <si>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</si>
  <si>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</si>
  <si>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</si>
  <si>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</si>
  <si>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</si>
  <si>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</si>
  <si>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</si>
  <si>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</si>
  <si>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G5681-0848</t>
  </si>
  <si>
    <t>GSC 5681-0848</t>
  </si>
  <si>
    <t>G5681-0848_Ser.xls</t>
  </si>
  <si>
    <t>ESD</t>
  </si>
  <si>
    <t>Ser</t>
  </si>
  <si>
    <t>VSX</t>
  </si>
  <si>
    <t>IBVS 5992</t>
  </si>
  <si>
    <t>I</t>
  </si>
  <si>
    <t>IBVS 6029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</si>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</sst>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5681-0848 -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C-4FE9-821F-E12C33E6CB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-5.827500022132881E-2</c:v>
                </c:pt>
                <c:pt idx="2">
                  <c:v>-6.1950000228534918E-2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C-4FE9-821F-E12C33E6CB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C-4FE9-821F-E12C33E6CB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C-4FE9-821F-E12C33E6CB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C-4FE9-821F-E12C33E6CB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C-4FE9-821F-E12C33E6CB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C-4FE9-821F-E12C33E6CB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-5.9540451017296714E-5</c:v>
                </c:pt>
                <c:pt idx="1">
                  <c:v>-5.7541942558345056E-2</c:v>
                </c:pt>
                <c:pt idx="2">
                  <c:v>-6.2623517440501347E-2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C-4FE9-821F-E12C33E6CB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3C-4FE9-821F-E12C33E6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7944"/>
        <c:axId val="1"/>
      </c:scatterChart>
      <c:valAx>
        <c:axId val="64909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09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7B3356-7A39-C9D8-F501-CB343C6E3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51962.990000000224</v>
      </c>
      <c r="D7" s="30" t="s">
        <v>48</v>
      </c>
    </row>
    <row r="8" spans="1:7" x14ac:dyDescent="0.2">
      <c r="A8" t="s">
        <v>3</v>
      </c>
      <c r="C8" s="8">
        <v>1.2259100000000001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-5.9540451017296714E-5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-1.8647981218922224E-5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60186.717243981482</v>
      </c>
    </row>
    <row r="15" spans="1:7" x14ac:dyDescent="0.2">
      <c r="A15" s="12" t="s">
        <v>17</v>
      </c>
      <c r="B15" s="10"/>
      <c r="C15" s="13">
        <f ca="1">(C7+C11)+(C8+C12)*INT(MAX(F21:F3533))</f>
        <v>56075.855426482784</v>
      </c>
      <c r="D15" s="14" t="s">
        <v>39</v>
      </c>
      <c r="E15" s="15">
        <f ca="1">ROUND(2*(E14-$C$7)/$C$8,0)/2+E13</f>
        <v>6709.5</v>
      </c>
    </row>
    <row r="16" spans="1:7" x14ac:dyDescent="0.2">
      <c r="A16" s="16" t="s">
        <v>4</v>
      </c>
      <c r="B16" s="10"/>
      <c r="C16" s="17">
        <f ca="1">+C8+C12</f>
        <v>1.2258913520187811</v>
      </c>
      <c r="D16" s="14" t="s">
        <v>40</v>
      </c>
      <c r="E16" s="24">
        <f ca="1">ROUND(2*(E14-$C$15)/$C$16,0)/2+E13</f>
        <v>3354.5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45170.003800163118</v>
      </c>
    </row>
    <row r="18" spans="1:19" ht="14.25" thickTop="1" thickBot="1" x14ac:dyDescent="0.25">
      <c r="A18" s="16" t="s">
        <v>5</v>
      </c>
      <c r="B18" s="10"/>
      <c r="C18" s="19">
        <f ca="1">+C15</f>
        <v>56075.855426482784</v>
      </c>
      <c r="D18" s="20">
        <f ca="1">+C16</f>
        <v>1.2258913520187811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7.0517516879906408E-4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51962.990000000224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-5.9540451017296714E-5</v>
      </c>
      <c r="Q21" s="2">
        <f>+C21-15018.5</f>
        <v>36944.490000000224</v>
      </c>
      <c r="S21">
        <f ca="1">+(O21-G21)^2</f>
        <v>3.5450653073431091E-9</v>
      </c>
    </row>
    <row r="22" spans="1:19" x14ac:dyDescent="0.2">
      <c r="A22" s="33" t="s">
        <v>49</v>
      </c>
      <c r="B22" s="34" t="s">
        <v>50</v>
      </c>
      <c r="C22" s="33">
        <v>55741.799299999999</v>
      </c>
      <c r="D22" s="33">
        <v>1.2999999999999999E-3</v>
      </c>
      <c r="E22">
        <f>+(C22-C$7)/C$8</f>
        <v>3082.4524638837884</v>
      </c>
      <c r="F22">
        <f>ROUND(2*E22,0)/2</f>
        <v>3082.5</v>
      </c>
      <c r="G22">
        <f>+C22-(C$7+F22*C$8)</f>
        <v>-5.827500022132881E-2</v>
      </c>
      <c r="I22">
        <f>+G22</f>
        <v>-5.827500022132881E-2</v>
      </c>
      <c r="O22">
        <f ca="1">+C$11+C$12*$F22</f>
        <v>-5.7541942558345056E-2</v>
      </c>
      <c r="Q22" s="2">
        <f>+C22-15018.5</f>
        <v>40723.299299999999</v>
      </c>
      <c r="S22">
        <f ca="1">+(O22-G22)^2</f>
        <v>5.3737353725920232E-7</v>
      </c>
    </row>
    <row r="23" spans="1:19" x14ac:dyDescent="0.2">
      <c r="A23" s="35" t="s">
        <v>51</v>
      </c>
      <c r="B23" s="36" t="s">
        <v>52</v>
      </c>
      <c r="C23" s="35">
        <v>56075.856099999997</v>
      </c>
      <c r="D23" s="35">
        <v>4.0000000000000002E-4</v>
      </c>
      <c r="E23">
        <f>+(C23-C$7)/C$8</f>
        <v>3354.9494661107042</v>
      </c>
      <c r="F23">
        <f>ROUND(2*E23,0)/2</f>
        <v>3355</v>
      </c>
      <c r="G23">
        <f>+C23-(C$7+F23*C$8)</f>
        <v>-6.1950000228534918E-2</v>
      </c>
      <c r="I23">
        <f>+G23</f>
        <v>-6.1950000228534918E-2</v>
      </c>
      <c r="O23">
        <f ca="1">+C$11+C$12*$F23</f>
        <v>-6.2623517440501347E-2</v>
      </c>
      <c r="Q23" s="2">
        <f>+C23-15018.5</f>
        <v>41057.356099999997</v>
      </c>
      <c r="S23">
        <f ca="1">+(O23-G23)^2</f>
        <v>4.5362543481503165E-7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2023-08-30T05:12:49Z</dcterms:modified>
</cp:coreProperties>
</file>