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14B524E-569D-45AA-B207-8FCB17A30E72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R28" i="1" s="1"/>
  <c r="I28" i="1" s="1"/>
  <c r="Q28" i="1"/>
  <c r="E29" i="1"/>
  <c r="F29" i="1" s="1"/>
  <c r="R29" i="1" s="1"/>
  <c r="I29" i="1" s="1"/>
  <c r="Q29" i="1"/>
  <c r="E30" i="1"/>
  <c r="F30" i="1"/>
  <c r="R30" i="1" s="1"/>
  <c r="I30" i="1" s="1"/>
  <c r="Q30" i="1"/>
  <c r="E31" i="1"/>
  <c r="F31" i="1"/>
  <c r="R31" i="1" s="1"/>
  <c r="I31" i="1" s="1"/>
  <c r="Q31" i="1"/>
  <c r="E32" i="1"/>
  <c r="F32" i="1"/>
  <c r="R32" i="1" s="1"/>
  <c r="I32" i="1" s="1"/>
  <c r="Q32" i="1"/>
  <c r="E33" i="1"/>
  <c r="F33" i="1"/>
  <c r="R33" i="1" s="1"/>
  <c r="I33" i="1" s="1"/>
  <c r="Q33" i="1"/>
  <c r="E34" i="1"/>
  <c r="F34" i="1"/>
  <c r="Q34" i="1"/>
  <c r="R34" i="1"/>
  <c r="I34" i="1" s="1"/>
  <c r="E35" i="1"/>
  <c r="F35" i="1"/>
  <c r="Q35" i="1"/>
  <c r="R35" i="1"/>
  <c r="I35" i="1" s="1"/>
  <c r="E36" i="1"/>
  <c r="F36" i="1" s="1"/>
  <c r="R36" i="1" s="1"/>
  <c r="I36" i="1" s="1"/>
  <c r="Q36" i="1"/>
  <c r="E37" i="1"/>
  <c r="F37" i="1" s="1"/>
  <c r="R37" i="1" s="1"/>
  <c r="I37" i="1" s="1"/>
  <c r="Q37" i="1"/>
  <c r="E38" i="1"/>
  <c r="F38" i="1"/>
  <c r="R38" i="1" s="1"/>
  <c r="I38" i="1" s="1"/>
  <c r="Q38" i="1"/>
  <c r="E39" i="1"/>
  <c r="F39" i="1"/>
  <c r="R39" i="1" s="1"/>
  <c r="I39" i="1" s="1"/>
  <c r="Q39" i="1"/>
  <c r="E40" i="1"/>
  <c r="F40" i="1"/>
  <c r="R40" i="1" s="1"/>
  <c r="I40" i="1" s="1"/>
  <c r="Q40" i="1"/>
  <c r="E41" i="1"/>
  <c r="F41" i="1"/>
  <c r="R41" i="1" s="1"/>
  <c r="I41" i="1" s="1"/>
  <c r="Q41" i="1"/>
  <c r="E42" i="1"/>
  <c r="F42" i="1"/>
  <c r="Q42" i="1"/>
  <c r="R42" i="1"/>
  <c r="I42" i="1" s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R27" i="1"/>
  <c r="I27" i="1"/>
  <c r="G11" i="1"/>
  <c r="F11" i="1"/>
  <c r="Q22" i="1"/>
  <c r="Q23" i="1"/>
  <c r="Q24" i="1"/>
  <c r="Q25" i="1"/>
  <c r="Q26" i="1"/>
  <c r="Q27" i="1"/>
  <c r="C21" i="1"/>
  <c r="E21" i="1"/>
  <c r="F21" i="1"/>
  <c r="A21" i="1"/>
  <c r="H20" i="1"/>
  <c r="E14" i="1"/>
  <c r="C17" i="1"/>
  <c r="G21" i="1"/>
  <c r="H21" i="1"/>
  <c r="Q21" i="1"/>
  <c r="C11" i="1"/>
  <c r="E15" i="1" l="1"/>
  <c r="C12" i="1"/>
  <c r="O31" i="1" l="1"/>
  <c r="S31" i="1" s="1"/>
  <c r="O28" i="1"/>
  <c r="S28" i="1" s="1"/>
  <c r="O36" i="1"/>
  <c r="S36" i="1" s="1"/>
  <c r="O32" i="1"/>
  <c r="S32" i="1" s="1"/>
  <c r="O30" i="1"/>
  <c r="S30" i="1" s="1"/>
  <c r="O41" i="1"/>
  <c r="S41" i="1" s="1"/>
  <c r="O40" i="1"/>
  <c r="S40" i="1" s="1"/>
  <c r="O37" i="1"/>
  <c r="S37" i="1" s="1"/>
  <c r="O39" i="1"/>
  <c r="S39" i="1" s="1"/>
  <c r="O42" i="1"/>
  <c r="S42" i="1" s="1"/>
  <c r="O35" i="1"/>
  <c r="S35" i="1" s="1"/>
  <c r="O38" i="1"/>
  <c r="S38" i="1" s="1"/>
  <c r="O33" i="1"/>
  <c r="S33" i="1" s="1"/>
  <c r="O29" i="1"/>
  <c r="S29" i="1" s="1"/>
  <c r="O34" i="1"/>
  <c r="S34" i="1" s="1"/>
  <c r="C16" i="1"/>
  <c r="D18" i="1" s="1"/>
  <c r="O26" i="1"/>
  <c r="S26" i="1" s="1"/>
  <c r="O25" i="1"/>
  <c r="S25" i="1" s="1"/>
  <c r="C15" i="1"/>
  <c r="O21" i="1"/>
  <c r="S21" i="1" s="1"/>
  <c r="O22" i="1"/>
  <c r="S22" i="1" s="1"/>
  <c r="O27" i="1"/>
  <c r="S27" i="1" s="1"/>
  <c r="O24" i="1"/>
  <c r="S24" i="1" s="1"/>
  <c r="O23" i="1"/>
  <c r="S23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<sst xmlns="http://schemas.openxmlformats.org/spreadsheetml/2006/main" count="94" uniqueCount="55">
  <si>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</si>
  <si>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</si>
  <si>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</si>
  <si>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</si>
  <si>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</si>
  <si>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</si>
  <si>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</si>
  <si>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</si>
  <si>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</si>
  <si>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</si>
  <si>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</si>
  <si>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</si>
  <si>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</si>
  <si>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</si>
  <si>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</si>
  <si>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</si>
  <si>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</si>
  <si>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</si>
  <si>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</si>
  <si>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</si>
  <si>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</si>
  <si>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</si>
  <si>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</si>
  <si>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</si>
  <si>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</si>
  <si>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</si>
  <si>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</si>
  <si>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</si>
  <si>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</si>
  <si>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</si>
  <si>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</si>
  <si>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</si>
  <si>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</si>
  <si>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</si>
  <si>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</si>
  <si>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</si>
  <si>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</si>
  <si>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</si>
  <si>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</si>
  <si>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</si>
  <si>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</si>
  <si>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</si>
  <si>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G0253-0870</t>
  </si>
  <si>
    <t>IBVS 5945</t>
  </si>
  <si>
    <t>I</t>
  </si>
  <si>
    <t>IBVS 5992</t>
  </si>
  <si>
    <t>II</t>
  </si>
  <si>
    <t>IBVS 6029</t>
  </si>
  <si>
    <t>G0253-0870_Sex.xls</t>
  </si>
  <si>
    <t>EC</t>
  </si>
  <si>
    <t>Sex</t>
  </si>
  <si>
    <t>VSX</t>
  </si>
  <si>
    <t>BAD?</t>
  </si>
  <si>
    <t>CD Sex / GSC 0253-0870</t>
  </si>
  <si>
    <t>JAAVSO 51,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</si>
</sst>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/>
    <xf numFmtId="14" fontId="15" fillId="0" borderId="0" xfId="0" applyNumberFormat="1" applyFont="1" applyAlignment="1"/>
    <xf numFmtId="165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0253-0870 -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0B-484D-AAA7-5D8F2651FF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3.2800000044517219E-3</c:v>
                </c:pt>
                <c:pt idx="2">
                  <c:v>2.7649999974528328E-3</c:v>
                </c:pt>
                <c:pt idx="3">
                  <c:v>2.6299999954062514E-3</c:v>
                </c:pt>
                <c:pt idx="4">
                  <c:v>1.9749999992200173E-3</c:v>
                </c:pt>
                <c:pt idx="5">
                  <c:v>2.4100000009639189E-3</c:v>
                </c:pt>
                <c:pt idx="6">
                  <c:v>-6.5000000176951289E-5</c:v>
                </c:pt>
                <c:pt idx="7">
                  <c:v>3.2800000044517219E-3</c:v>
                </c:pt>
                <c:pt idx="8">
                  <c:v>2.7649999974528328E-3</c:v>
                </c:pt>
                <c:pt idx="9">
                  <c:v>2.6299999954062514E-3</c:v>
                </c:pt>
                <c:pt idx="10">
                  <c:v>1.9749999992200173E-3</c:v>
                </c:pt>
                <c:pt idx="11">
                  <c:v>-6.5000000176951289E-5</c:v>
                </c:pt>
                <c:pt idx="12">
                  <c:v>2.4100000009639189E-3</c:v>
                </c:pt>
                <c:pt idx="13">
                  <c:v>-3.5400000051595271E-3</c:v>
                </c:pt>
                <c:pt idx="14">
                  <c:v>-1.1039999997592531E-2</c:v>
                </c:pt>
                <c:pt idx="15">
                  <c:v>-1.1474999999336433E-2</c:v>
                </c:pt>
                <c:pt idx="16">
                  <c:v>-1.1664999998174608E-2</c:v>
                </c:pt>
                <c:pt idx="17">
                  <c:v>-1.1975000001257285E-2</c:v>
                </c:pt>
                <c:pt idx="18">
                  <c:v>-1.1389999999664724E-2</c:v>
                </c:pt>
                <c:pt idx="19">
                  <c:v>-1.0990000002493616E-2</c:v>
                </c:pt>
                <c:pt idx="20">
                  <c:v>-1.2224999998579733E-2</c:v>
                </c:pt>
                <c:pt idx="21">
                  <c:v>-1.1269999995420221E-2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0B-484D-AAA7-5D8F2651FFB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0B-484D-AAA7-5D8F2651FFB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0B-484D-AAA7-5D8F2651FFB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0B-484D-AAA7-5D8F2651FF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0B-484D-AAA7-5D8F2651FF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  <c:pt idx="3">
                    <c:v>1E-4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5.0000000000000001E-4</c:v>
                  </c:pt>
                  <c:pt idx="7">
                    <c:v>1E-4</c:v>
                  </c:pt>
                  <c:pt idx="8">
                    <c:v>2.0000000000000001E-4</c:v>
                  </c:pt>
                  <c:pt idx="9">
                    <c:v>1E-4</c:v>
                  </c:pt>
                  <c:pt idx="10">
                    <c:v>8.0000000000000004E-4</c:v>
                  </c:pt>
                  <c:pt idx="11">
                    <c:v>5.0000000000000001E-4</c:v>
                  </c:pt>
                  <c:pt idx="12">
                    <c:v>2.0000000000000001E-4</c:v>
                  </c:pt>
                  <c:pt idx="14">
                    <c:v>6.9999999999999994E-5</c:v>
                  </c:pt>
                  <c:pt idx="15">
                    <c:v>6.0000000000000002E-5</c:v>
                  </c:pt>
                  <c:pt idx="16">
                    <c:v>1E-4</c:v>
                  </c:pt>
                  <c:pt idx="17">
                    <c:v>9.0000000000000006E-5</c:v>
                  </c:pt>
                  <c:pt idx="18">
                    <c:v>1.1E-4</c:v>
                  </c:pt>
                  <c:pt idx="19">
                    <c:v>1.2E-4</c:v>
                  </c:pt>
                  <c:pt idx="20">
                    <c:v>1.2E-4</c:v>
                  </c:pt>
                  <c:pt idx="21">
                    <c:v>1.2E-4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0B-484D-AAA7-5D8F2651FF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4.4461165292064043E-3</c:v>
                </c:pt>
                <c:pt idx="1">
                  <c:v>3.0639934080933769E-3</c:v>
                </c:pt>
                <c:pt idx="2">
                  <c:v>2.6544324400151168E-3</c:v>
                </c:pt>
                <c:pt idx="3">
                  <c:v>2.6542665586995725E-3</c:v>
                </c:pt>
                <c:pt idx="4">
                  <c:v>2.5558989385819509E-3</c:v>
                </c:pt>
                <c:pt idx="5">
                  <c:v>2.1314086521047261E-3</c:v>
                </c:pt>
                <c:pt idx="6">
                  <c:v>2.200249398055507E-3</c:v>
                </c:pt>
                <c:pt idx="7">
                  <c:v>3.0639934080933769E-3</c:v>
                </c:pt>
                <c:pt idx="8">
                  <c:v>2.6544324400151168E-3</c:v>
                </c:pt>
                <c:pt idx="9">
                  <c:v>2.6542665586995725E-3</c:v>
                </c:pt>
                <c:pt idx="10">
                  <c:v>2.5558989385819509E-3</c:v>
                </c:pt>
                <c:pt idx="11">
                  <c:v>2.200249398055507E-3</c:v>
                </c:pt>
                <c:pt idx="12">
                  <c:v>2.1314086521047261E-3</c:v>
                </c:pt>
                <c:pt idx="13">
                  <c:v>2.6192622592327922E-4</c:v>
                </c:pt>
                <c:pt idx="14">
                  <c:v>-2.3390928018074304E-3</c:v>
                </c:pt>
                <c:pt idx="15">
                  <c:v>-2.3392586831229743E-3</c:v>
                </c:pt>
                <c:pt idx="16">
                  <c:v>-2.3515339004732336E-3</c:v>
                </c:pt>
                <c:pt idx="17">
                  <c:v>-2.3525291883664985E-3</c:v>
                </c:pt>
                <c:pt idx="18">
                  <c:v>-2.3540221202063951E-3</c:v>
                </c:pt>
                <c:pt idx="19">
                  <c:v>-2.3772455043825618E-3</c:v>
                </c:pt>
                <c:pt idx="20">
                  <c:v>-2.3774113856981057E-3</c:v>
                </c:pt>
                <c:pt idx="21">
                  <c:v>-2.3785725549069145E-3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0B-484D-AAA7-5D8F2651FFB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4166</c:v>
                </c:pt>
                <c:pt idx="2">
                  <c:v>5400.5</c:v>
                </c:pt>
                <c:pt idx="3">
                  <c:v>5401</c:v>
                </c:pt>
                <c:pt idx="4">
                  <c:v>5697.5</c:v>
                </c:pt>
                <c:pt idx="5">
                  <c:v>6977</c:v>
                </c:pt>
                <c:pt idx="6">
                  <c:v>6769.5</c:v>
                </c:pt>
                <c:pt idx="7">
                  <c:v>4166</c:v>
                </c:pt>
                <c:pt idx="8">
                  <c:v>5400.5</c:v>
                </c:pt>
                <c:pt idx="9">
                  <c:v>5401</c:v>
                </c:pt>
                <c:pt idx="10">
                  <c:v>5697.5</c:v>
                </c:pt>
                <c:pt idx="11">
                  <c:v>6769.5</c:v>
                </c:pt>
                <c:pt idx="12">
                  <c:v>6977</c:v>
                </c:pt>
                <c:pt idx="13">
                  <c:v>12612</c:v>
                </c:pt>
                <c:pt idx="14">
                  <c:v>20452</c:v>
                </c:pt>
                <c:pt idx="15">
                  <c:v>20452.5</c:v>
                </c:pt>
                <c:pt idx="16">
                  <c:v>20489.5</c:v>
                </c:pt>
                <c:pt idx="17">
                  <c:v>20492.5</c:v>
                </c:pt>
                <c:pt idx="18">
                  <c:v>20497</c:v>
                </c:pt>
                <c:pt idx="19">
                  <c:v>20567</c:v>
                </c:pt>
                <c:pt idx="20">
                  <c:v>20567.5</c:v>
                </c:pt>
                <c:pt idx="21">
                  <c:v>20571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6">
                  <c:v>-6.5000000176951289E-5</c:v>
                </c:pt>
                <c:pt idx="7">
                  <c:v>3.2800000044517219E-3</c:v>
                </c:pt>
                <c:pt idx="8">
                  <c:v>2.7649999974528328E-3</c:v>
                </c:pt>
                <c:pt idx="9">
                  <c:v>2.6299999954062514E-3</c:v>
                </c:pt>
                <c:pt idx="10">
                  <c:v>1.9749999992200173E-3</c:v>
                </c:pt>
                <c:pt idx="11">
                  <c:v>-6.5000000176951289E-5</c:v>
                </c:pt>
                <c:pt idx="12">
                  <c:v>2.4100000009639189E-3</c:v>
                </c:pt>
                <c:pt idx="13">
                  <c:v>-3.5400000051595271E-3</c:v>
                </c:pt>
                <c:pt idx="14">
                  <c:v>-1.1039999997592531E-2</c:v>
                </c:pt>
                <c:pt idx="15">
                  <c:v>-1.1474999999336433E-2</c:v>
                </c:pt>
                <c:pt idx="16">
                  <c:v>-1.1664999998174608E-2</c:v>
                </c:pt>
                <c:pt idx="17">
                  <c:v>-1.1975000001257285E-2</c:v>
                </c:pt>
                <c:pt idx="18">
                  <c:v>-1.1389999999664724E-2</c:v>
                </c:pt>
                <c:pt idx="19">
                  <c:v>-1.0990000002493616E-2</c:v>
                </c:pt>
                <c:pt idx="20">
                  <c:v>-1.2224999998579733E-2</c:v>
                </c:pt>
                <c:pt idx="21">
                  <c:v>-1.1269999995420221E-2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0B-484D-AAA7-5D8F2651F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3396096"/>
        <c:axId val="1"/>
      </c:scatterChart>
      <c:valAx>
        <c:axId val="693396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396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75366568914952"/>
          <c:w val="0.7428571428571428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1A82AA6-320A-FF18-A4F5-51989FE3F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A28" sqref="A28"/>
    </sheetView>
  </sheetViews>
  <sheetFormatPr defaultColWidth="10.28515625" defaultRowHeight="12.75" x14ac:dyDescent="0.2"/>
  <cols>
    <col min="1" max="1" width="16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0.42578125" bestFit="1" customWidth="1"/>
    <col min="19" max="19" width="12.42578125" bestFit="1" customWidth="1"/>
  </cols>
  <sheetData>
    <row r="1" spans="1:7" ht="20.25" x14ac:dyDescent="0.3">
      <c r="A1" s="43" t="s">
        <v>53</v>
      </c>
      <c r="E1" t="s">
        <v>48</v>
      </c>
    </row>
    <row r="2" spans="1:7" x14ac:dyDescent="0.2">
      <c r="A2" t="s">
        <v>24</v>
      </c>
      <c r="B2" t="s">
        <v>49</v>
      </c>
      <c r="C2" s="30" t="s">
        <v>41</v>
      </c>
      <c r="D2" s="2" t="s">
        <v>50</v>
      </c>
      <c r="E2" s="31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7">
        <v>54139.807000000001</v>
      </c>
      <c r="D7" s="29" t="s">
        <v>51</v>
      </c>
    </row>
    <row r="8" spans="1:7" x14ac:dyDescent="0.2">
      <c r="A8" t="s">
        <v>3</v>
      </c>
      <c r="C8" s="7">
        <v>0.26887</v>
      </c>
      <c r="D8" s="29" t="s">
        <v>51</v>
      </c>
    </row>
    <row r="9" spans="1:7" x14ac:dyDescent="0.2">
      <c r="A9" s="8" t="s">
        <v>31</v>
      </c>
      <c r="B9" s="9"/>
      <c r="C9" s="10">
        <v>-9.5</v>
      </c>
      <c r="D9" s="9" t="s">
        <v>32</v>
      </c>
      <c r="E9" s="9"/>
    </row>
    <row r="10" spans="1:7" ht="13.5" thickBot="1" x14ac:dyDescent="0.25">
      <c r="A10" s="9"/>
      <c r="B10" s="9"/>
      <c r="C10" s="3" t="s">
        <v>20</v>
      </c>
      <c r="D10" s="3" t="s">
        <v>21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4.4461165292064043E-3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-3.3176263108810065E-7</v>
      </c>
      <c r="D12" s="2"/>
      <c r="E12" s="9"/>
    </row>
    <row r="13" spans="1:7" x14ac:dyDescent="0.2">
      <c r="A13" s="9" t="s">
        <v>19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33</v>
      </c>
      <c r="E14" s="14">
        <f ca="1">NOW()+15018.5+$C$9/24</f>
        <v>60162.814141666662</v>
      </c>
    </row>
    <row r="15" spans="1:7" x14ac:dyDescent="0.2">
      <c r="A15" s="11" t="s">
        <v>17</v>
      </c>
      <c r="B15" s="9"/>
      <c r="C15" s="12">
        <f ca="1">(C7+C11)+(C8+C12)*INT(MAX(F21:F3533))</f>
        <v>59670.729391427449</v>
      </c>
      <c r="D15" s="13" t="s">
        <v>38</v>
      </c>
      <c r="E15" s="14">
        <f ca="1">ROUND(2*(E14-$C$7)/$C$8,0)/2+E13</f>
        <v>22402</v>
      </c>
    </row>
    <row r="16" spans="1:7" x14ac:dyDescent="0.2">
      <c r="A16" s="15" t="s">
        <v>4</v>
      </c>
      <c r="B16" s="9"/>
      <c r="C16" s="16">
        <f ca="1">+C8+C12</f>
        <v>0.26886966823736891</v>
      </c>
      <c r="D16" s="13" t="s">
        <v>39</v>
      </c>
      <c r="E16" s="23">
        <f ca="1">ROUND(2*(E14-$C$15)/$C$16,0)/2+E13</f>
        <v>1831</v>
      </c>
    </row>
    <row r="17" spans="1:19" ht="13.5" thickBot="1" x14ac:dyDescent="0.25">
      <c r="A17" s="13" t="s">
        <v>30</v>
      </c>
      <c r="B17" s="9"/>
      <c r="C17" s="9">
        <f>COUNT(C21:C2191)</f>
        <v>22</v>
      </c>
      <c r="D17" s="13" t="s">
        <v>34</v>
      </c>
      <c r="E17" s="17">
        <f ca="1">+$C$15+$C$16*E16-15018.5-$C$9/24</f>
        <v>45144.925587303405</v>
      </c>
    </row>
    <row r="18" spans="1:19" ht="14.25" thickTop="1" thickBot="1" x14ac:dyDescent="0.25">
      <c r="A18" s="15" t="s">
        <v>5</v>
      </c>
      <c r="B18" s="9"/>
      <c r="C18" s="18">
        <f ca="1">+C15</f>
        <v>59670.729391427449</v>
      </c>
      <c r="D18" s="19">
        <f ca="1">+C16</f>
        <v>0.26886966823736891</v>
      </c>
      <c r="E18" s="20" t="s">
        <v>35</v>
      </c>
    </row>
    <row r="19" spans="1:19" ht="13.5" thickTop="1" x14ac:dyDescent="0.2">
      <c r="A19" s="24" t="s">
        <v>36</v>
      </c>
      <c r="E19" s="25">
        <v>22</v>
      </c>
      <c r="S19">
        <f ca="1">SQRT(SUM(S21:S50)/(COUNT(S21:S50)-1))</f>
        <v>5.8382785892181852E-3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29</v>
      </c>
      <c r="J20" s="6" t="s">
        <v>18</v>
      </c>
      <c r="K20" s="6" t="s">
        <v>25</v>
      </c>
      <c r="L20" s="6" t="s">
        <v>26</v>
      </c>
      <c r="M20" s="6" t="s">
        <v>27</v>
      </c>
      <c r="N20" s="6" t="s">
        <v>28</v>
      </c>
      <c r="O20" s="6" t="s">
        <v>23</v>
      </c>
      <c r="P20" s="5" t="s">
        <v>22</v>
      </c>
      <c r="Q20" s="3" t="s">
        <v>14</v>
      </c>
      <c r="R20" s="26" t="s">
        <v>52</v>
      </c>
    </row>
    <row r="21" spans="1:19" x14ac:dyDescent="0.2">
      <c r="A21" t="str">
        <f>D7</f>
        <v>VSX</v>
      </c>
      <c r="C21" s="7">
        <f>C$7</f>
        <v>54139.807000000001</v>
      </c>
      <c r="D21" s="7" t="s">
        <v>13</v>
      </c>
      <c r="E21">
        <f>+(C21-C$7)/C$8</f>
        <v>0</v>
      </c>
      <c r="F21">
        <f>ROUND(2*E21,0)/2</f>
        <v>0</v>
      </c>
      <c r="G21">
        <f t="shared" ref="G21:G26" si="0">+C21-(C$7+F21*C$8)</f>
        <v>0</v>
      </c>
      <c r="H21">
        <f>+G21</f>
        <v>0</v>
      </c>
      <c r="O21">
        <f ca="1">+C$11+C$12*$F21</f>
        <v>4.4461165292064043E-3</v>
      </c>
      <c r="Q21" s="1">
        <f>+C21-15018.5</f>
        <v>39121.307000000001</v>
      </c>
      <c r="S21">
        <f t="shared" ref="S21:S26" ca="1" si="1">+(O21-G21)^2</f>
        <v>1.9767952191282404E-5</v>
      </c>
    </row>
    <row r="22" spans="1:19" s="38" customFormat="1" ht="12" customHeight="1" x14ac:dyDescent="0.2">
      <c r="A22" s="32" t="s">
        <v>43</v>
      </c>
      <c r="B22" s="33" t="s">
        <v>44</v>
      </c>
      <c r="C22" s="32">
        <v>55259.922700000003</v>
      </c>
      <c r="D22" s="32">
        <v>1E-4</v>
      </c>
      <c r="E22" s="38">
        <f t="shared" ref="E22:E27" si="2">+(C22-C$7)/C$8</f>
        <v>4166.012199204084</v>
      </c>
      <c r="F22" s="38">
        <f t="shared" ref="F22:F27" si="3">ROUND(2*E22,0)/2</f>
        <v>4166</v>
      </c>
      <c r="G22" s="38">
        <f t="shared" si="0"/>
        <v>3.2800000044517219E-3</v>
      </c>
      <c r="I22" s="38">
        <f>+G22</f>
        <v>3.2800000044517219E-3</v>
      </c>
      <c r="O22" s="38">
        <f t="shared" ref="O22:O27" ca="1" si="4">+C$11+C$12*$F22</f>
        <v>3.0639934080933769E-3</v>
      </c>
      <c r="Q22" s="39">
        <f t="shared" ref="Q22:Q27" si="5">+C22-15018.5</f>
        <v>40241.422700000003</v>
      </c>
      <c r="S22" s="38">
        <f t="shared" ca="1" si="1"/>
        <v>4.6658849670316989E-8</v>
      </c>
    </row>
    <row r="23" spans="1:19" s="38" customFormat="1" ht="12" customHeight="1" x14ac:dyDescent="0.2">
      <c r="A23" s="32" t="s">
        <v>45</v>
      </c>
      <c r="B23" s="33" t="s">
        <v>46</v>
      </c>
      <c r="C23" s="32">
        <v>55591.842199999999</v>
      </c>
      <c r="D23" s="32">
        <v>2.0000000000000001E-4</v>
      </c>
      <c r="E23" s="38">
        <f t="shared" si="2"/>
        <v>5400.5102837802597</v>
      </c>
      <c r="F23" s="38">
        <f t="shared" si="3"/>
        <v>5400.5</v>
      </c>
      <c r="G23" s="38">
        <f t="shared" si="0"/>
        <v>2.7649999974528328E-3</v>
      </c>
      <c r="I23" s="38">
        <f>+G23</f>
        <v>2.7649999974528328E-3</v>
      </c>
      <c r="O23" s="38">
        <f t="shared" ca="1" si="4"/>
        <v>2.6544324400151168E-3</v>
      </c>
      <c r="Q23" s="39">
        <f t="shared" si="5"/>
        <v>40573.342199999999</v>
      </c>
      <c r="S23" s="38">
        <f t="shared" ca="1" si="1"/>
        <v>1.2225184757742626E-8</v>
      </c>
    </row>
    <row r="24" spans="1:19" s="38" customFormat="1" ht="12" customHeight="1" x14ac:dyDescent="0.2">
      <c r="A24" s="32" t="s">
        <v>45</v>
      </c>
      <c r="B24" s="33" t="s">
        <v>44</v>
      </c>
      <c r="C24" s="32">
        <v>55591.976499999997</v>
      </c>
      <c r="D24" s="32">
        <v>1E-4</v>
      </c>
      <c r="E24" s="38">
        <f t="shared" si="2"/>
        <v>5401.0097816788648</v>
      </c>
      <c r="F24" s="38">
        <f t="shared" si="3"/>
        <v>5401</v>
      </c>
      <c r="G24" s="38">
        <f t="shared" si="0"/>
        <v>2.6299999954062514E-3</v>
      </c>
      <c r="I24" s="38">
        <f>+G24</f>
        <v>2.6299999954062514E-3</v>
      </c>
      <c r="O24" s="38">
        <f t="shared" ca="1" si="4"/>
        <v>2.6542665586995725E-3</v>
      </c>
      <c r="Q24" s="39">
        <f t="shared" si="5"/>
        <v>40573.476499999997</v>
      </c>
      <c r="S24" s="38">
        <f t="shared" ca="1" si="1"/>
        <v>5.88866094068757E-10</v>
      </c>
    </row>
    <row r="25" spans="1:19" s="38" customFormat="1" ht="12" customHeight="1" x14ac:dyDescent="0.2">
      <c r="A25" s="32" t="s">
        <v>45</v>
      </c>
      <c r="B25" s="33" t="s">
        <v>46</v>
      </c>
      <c r="C25" s="32">
        <v>55671.695800000001</v>
      </c>
      <c r="D25" s="32">
        <v>8.0000000000000004E-4</v>
      </c>
      <c r="E25" s="38">
        <f t="shared" si="2"/>
        <v>5697.5073455573347</v>
      </c>
      <c r="F25" s="38">
        <f t="shared" si="3"/>
        <v>5697.5</v>
      </c>
      <c r="G25" s="38">
        <f t="shared" si="0"/>
        <v>1.9749999992200173E-3</v>
      </c>
      <c r="I25" s="38">
        <f>+G25</f>
        <v>1.9749999992200173E-3</v>
      </c>
      <c r="O25" s="38">
        <f t="shared" ca="1" si="4"/>
        <v>2.5558989385819509E-3</v>
      </c>
      <c r="Q25" s="39">
        <f t="shared" si="5"/>
        <v>40653.195800000001</v>
      </c>
      <c r="S25" s="38">
        <f t="shared" ca="1" si="1"/>
        <v>3.3744357775181934E-7</v>
      </c>
    </row>
    <row r="26" spans="1:19" s="38" customFormat="1" ht="12" customHeight="1" x14ac:dyDescent="0.2">
      <c r="A26" s="34" t="s">
        <v>47</v>
      </c>
      <c r="B26" s="35" t="s">
        <v>44</v>
      </c>
      <c r="C26" s="34">
        <v>56015.715400000001</v>
      </c>
      <c r="D26" s="34">
        <v>2.0000000000000001E-4</v>
      </c>
      <c r="E26" s="38">
        <f t="shared" si="2"/>
        <v>6977.0089634395817</v>
      </c>
      <c r="F26" s="38">
        <f t="shared" si="3"/>
        <v>6977</v>
      </c>
      <c r="G26" s="38">
        <f t="shared" si="0"/>
        <v>2.4100000009639189E-3</v>
      </c>
      <c r="I26" s="38">
        <f>+G26</f>
        <v>2.4100000009639189E-3</v>
      </c>
      <c r="O26" s="38">
        <f t="shared" ca="1" si="4"/>
        <v>2.1314086521047261E-3</v>
      </c>
      <c r="Q26" s="39">
        <f t="shared" si="5"/>
        <v>40997.215400000001</v>
      </c>
      <c r="S26" s="38">
        <f t="shared" ca="1" si="1"/>
        <v>7.7613139659184435E-8</v>
      </c>
    </row>
    <row r="27" spans="1:19" s="38" customFormat="1" ht="12" customHeight="1" x14ac:dyDescent="0.2">
      <c r="A27" s="34" t="s">
        <v>47</v>
      </c>
      <c r="B27" s="35" t="s">
        <v>46</v>
      </c>
      <c r="C27" s="34">
        <v>55959.922400000003</v>
      </c>
      <c r="D27" s="34">
        <v>5.0000000000000001E-4</v>
      </c>
      <c r="E27" s="38">
        <f t="shared" si="2"/>
        <v>6769.4997582474889</v>
      </c>
      <c r="F27" s="38">
        <f t="shared" si="3"/>
        <v>6769.5</v>
      </c>
      <c r="I27" s="38">
        <f>+R27</f>
        <v>-6.5000000176951289E-5</v>
      </c>
      <c r="O27" s="38">
        <f t="shared" ca="1" si="4"/>
        <v>2.200249398055507E-3</v>
      </c>
      <c r="Q27" s="39">
        <f t="shared" si="5"/>
        <v>40941.422400000003</v>
      </c>
      <c r="R27" s="38">
        <f>+C27-(C$7+F27*C$8)</f>
        <v>-6.5000000176951289E-5</v>
      </c>
      <c r="S27" s="38">
        <f ca="1">+(O27-R27)^2</f>
        <v>5.1313548361925143E-6</v>
      </c>
    </row>
    <row r="28" spans="1:19" s="38" customFormat="1" ht="12" customHeight="1" x14ac:dyDescent="0.2">
      <c r="A28" s="36" t="s">
        <v>54</v>
      </c>
      <c r="B28" s="37" t="s">
        <v>44</v>
      </c>
      <c r="C28" s="40">
        <v>55259.922700000003</v>
      </c>
      <c r="D28" s="41">
        <v>1E-4</v>
      </c>
      <c r="E28" s="38">
        <f t="shared" ref="E28:E42" si="6">+(C28-C$7)/C$8</f>
        <v>4166.012199204084</v>
      </c>
      <c r="F28" s="38">
        <f t="shared" ref="F28:F42" si="7">ROUND(2*E28,0)/2</f>
        <v>4166</v>
      </c>
      <c r="I28" s="38">
        <f t="shared" ref="I28:I42" si="8">+R28</f>
        <v>3.2800000044517219E-3</v>
      </c>
      <c r="O28" s="38">
        <f t="shared" ref="O28:O42" ca="1" si="9">+C$11+C$12*$F28</f>
        <v>3.0639934080933769E-3</v>
      </c>
      <c r="Q28" s="39">
        <f t="shared" ref="Q28:Q42" si="10">+C28-15018.5</f>
        <v>40241.422700000003</v>
      </c>
      <c r="R28" s="38">
        <f t="shared" ref="R28:R42" si="11">+C28-(C$7+F28*C$8)</f>
        <v>3.2800000044517219E-3</v>
      </c>
      <c r="S28" s="38">
        <f t="shared" ref="S28:S42" ca="1" si="12">+(O28-R28)^2</f>
        <v>4.6658849670316989E-8</v>
      </c>
    </row>
    <row r="29" spans="1:19" s="38" customFormat="1" ht="12" customHeight="1" x14ac:dyDescent="0.2">
      <c r="A29" s="36" t="s">
        <v>54</v>
      </c>
      <c r="B29" s="37" t="s">
        <v>46</v>
      </c>
      <c r="C29" s="40">
        <v>55591.842199999999</v>
      </c>
      <c r="D29" s="41">
        <v>2.0000000000000001E-4</v>
      </c>
      <c r="E29" s="38">
        <f t="shared" si="6"/>
        <v>5400.5102837802597</v>
      </c>
      <c r="F29" s="38">
        <f t="shared" si="7"/>
        <v>5400.5</v>
      </c>
      <c r="I29" s="38">
        <f t="shared" si="8"/>
        <v>2.7649999974528328E-3</v>
      </c>
      <c r="O29" s="38">
        <f t="shared" ca="1" si="9"/>
        <v>2.6544324400151168E-3</v>
      </c>
      <c r="Q29" s="39">
        <f t="shared" si="10"/>
        <v>40573.342199999999</v>
      </c>
      <c r="R29" s="38">
        <f t="shared" si="11"/>
        <v>2.7649999974528328E-3</v>
      </c>
      <c r="S29" s="38">
        <f t="shared" ca="1" si="12"/>
        <v>1.2225184757742626E-8</v>
      </c>
    </row>
    <row r="30" spans="1:19" s="38" customFormat="1" ht="12" customHeight="1" x14ac:dyDescent="0.2">
      <c r="A30" s="36" t="s">
        <v>54</v>
      </c>
      <c r="B30" s="37" t="s">
        <v>44</v>
      </c>
      <c r="C30" s="40">
        <v>55591.976499999997</v>
      </c>
      <c r="D30" s="41">
        <v>1E-4</v>
      </c>
      <c r="E30" s="38">
        <f t="shared" si="6"/>
        <v>5401.0097816788648</v>
      </c>
      <c r="F30" s="38">
        <f t="shared" si="7"/>
        <v>5401</v>
      </c>
      <c r="I30" s="38">
        <f t="shared" si="8"/>
        <v>2.6299999954062514E-3</v>
      </c>
      <c r="O30" s="38">
        <f t="shared" ca="1" si="9"/>
        <v>2.6542665586995725E-3</v>
      </c>
      <c r="Q30" s="39">
        <f t="shared" si="10"/>
        <v>40573.476499999997</v>
      </c>
      <c r="R30" s="38">
        <f t="shared" si="11"/>
        <v>2.6299999954062514E-3</v>
      </c>
      <c r="S30" s="38">
        <f t="shared" ca="1" si="12"/>
        <v>5.88866094068757E-10</v>
      </c>
    </row>
    <row r="31" spans="1:19" s="38" customFormat="1" ht="12" customHeight="1" x14ac:dyDescent="0.2">
      <c r="A31" s="36" t="s">
        <v>54</v>
      </c>
      <c r="B31" s="37" t="s">
        <v>46</v>
      </c>
      <c r="C31" s="40">
        <v>55671.695800000001</v>
      </c>
      <c r="D31" s="41">
        <v>8.0000000000000004E-4</v>
      </c>
      <c r="E31" s="38">
        <f t="shared" si="6"/>
        <v>5697.5073455573347</v>
      </c>
      <c r="F31" s="38">
        <f t="shared" si="7"/>
        <v>5697.5</v>
      </c>
      <c r="I31" s="38">
        <f t="shared" si="8"/>
        <v>1.9749999992200173E-3</v>
      </c>
      <c r="O31" s="38">
        <f t="shared" ca="1" si="9"/>
        <v>2.5558989385819509E-3</v>
      </c>
      <c r="Q31" s="39">
        <f t="shared" si="10"/>
        <v>40653.195800000001</v>
      </c>
      <c r="R31" s="38">
        <f t="shared" si="11"/>
        <v>1.9749999992200173E-3</v>
      </c>
      <c r="S31" s="38">
        <f t="shared" ca="1" si="12"/>
        <v>3.3744357775181934E-7</v>
      </c>
    </row>
    <row r="32" spans="1:19" s="38" customFormat="1" ht="12" customHeight="1" x14ac:dyDescent="0.2">
      <c r="A32" s="36" t="s">
        <v>54</v>
      </c>
      <c r="B32" s="37" t="s">
        <v>46</v>
      </c>
      <c r="C32" s="40">
        <v>55959.922400000003</v>
      </c>
      <c r="D32" s="41">
        <v>5.0000000000000001E-4</v>
      </c>
      <c r="E32" s="38">
        <f t="shared" si="6"/>
        <v>6769.4997582474889</v>
      </c>
      <c r="F32" s="38">
        <f t="shared" si="7"/>
        <v>6769.5</v>
      </c>
      <c r="I32" s="38">
        <f t="shared" si="8"/>
        <v>-6.5000000176951289E-5</v>
      </c>
      <c r="O32" s="38">
        <f t="shared" ca="1" si="9"/>
        <v>2.200249398055507E-3</v>
      </c>
      <c r="Q32" s="39">
        <f t="shared" si="10"/>
        <v>40941.422400000003</v>
      </c>
      <c r="R32" s="38">
        <f t="shared" si="11"/>
        <v>-6.5000000176951289E-5</v>
      </c>
      <c r="S32" s="38">
        <f t="shared" ca="1" si="12"/>
        <v>5.1313548361925143E-6</v>
      </c>
    </row>
    <row r="33" spans="1:19" s="38" customFormat="1" ht="12" customHeight="1" x14ac:dyDescent="0.2">
      <c r="A33" s="36" t="s">
        <v>54</v>
      </c>
      <c r="B33" s="37" t="s">
        <v>44</v>
      </c>
      <c r="C33" s="40">
        <v>56015.715400000001</v>
      </c>
      <c r="D33" s="41">
        <v>2.0000000000000001E-4</v>
      </c>
      <c r="E33" s="38">
        <f t="shared" si="6"/>
        <v>6977.0089634395817</v>
      </c>
      <c r="F33" s="38">
        <f t="shared" si="7"/>
        <v>6977</v>
      </c>
      <c r="I33" s="38">
        <f t="shared" si="8"/>
        <v>2.4100000009639189E-3</v>
      </c>
      <c r="O33" s="38">
        <f t="shared" ca="1" si="9"/>
        <v>2.1314086521047261E-3</v>
      </c>
      <c r="Q33" s="39">
        <f t="shared" si="10"/>
        <v>40997.215400000001</v>
      </c>
      <c r="R33" s="38">
        <f t="shared" si="11"/>
        <v>2.4100000009639189E-3</v>
      </c>
      <c r="S33" s="38">
        <f t="shared" ca="1" si="12"/>
        <v>7.7613139659184435E-8</v>
      </c>
    </row>
    <row r="34" spans="1:19" s="38" customFormat="1" ht="12" customHeight="1" x14ac:dyDescent="0.2">
      <c r="A34" s="36" t="s">
        <v>54</v>
      </c>
      <c r="B34" s="37" t="s">
        <v>44</v>
      </c>
      <c r="C34" s="40">
        <v>57530.791899999997</v>
      </c>
      <c r="D34" s="41"/>
      <c r="E34" s="38">
        <f t="shared" si="6"/>
        <v>12611.98683378583</v>
      </c>
      <c r="F34" s="38">
        <f t="shared" si="7"/>
        <v>12612</v>
      </c>
      <c r="I34" s="38">
        <f t="shared" si="8"/>
        <v>-3.5400000051595271E-3</v>
      </c>
      <c r="O34" s="38">
        <f t="shared" ca="1" si="9"/>
        <v>2.6192622592327922E-4</v>
      </c>
      <c r="Q34" s="39">
        <f t="shared" si="10"/>
        <v>42512.291899999997</v>
      </c>
      <c r="R34" s="38">
        <f t="shared" si="11"/>
        <v>-3.5400000051595271E-3</v>
      </c>
      <c r="S34" s="38">
        <f t="shared" ca="1" si="12"/>
        <v>1.4454643066595512E-5</v>
      </c>
    </row>
    <row r="35" spans="1:19" s="38" customFormat="1" ht="12" customHeight="1" x14ac:dyDescent="0.2">
      <c r="A35" s="36" t="s">
        <v>54</v>
      </c>
      <c r="B35" s="37" t="s">
        <v>44</v>
      </c>
      <c r="C35" s="40">
        <v>59638.725200000001</v>
      </c>
      <c r="D35" s="41">
        <v>6.9999999999999994E-5</v>
      </c>
      <c r="E35" s="38">
        <f t="shared" si="6"/>
        <v>20451.958939264328</v>
      </c>
      <c r="F35" s="38">
        <f t="shared" si="7"/>
        <v>20452</v>
      </c>
      <c r="I35" s="38">
        <f t="shared" si="8"/>
        <v>-1.1039999997592531E-2</v>
      </c>
      <c r="O35" s="38">
        <f t="shared" ca="1" si="9"/>
        <v>-2.3390928018074304E-3</v>
      </c>
      <c r="Q35" s="39">
        <f t="shared" si="10"/>
        <v>44620.225200000001</v>
      </c>
      <c r="R35" s="38">
        <f t="shared" si="11"/>
        <v>-1.1039999997592531E-2</v>
      </c>
      <c r="S35" s="38">
        <f t="shared" ca="1" si="12"/>
        <v>7.5705786029664948E-5</v>
      </c>
    </row>
    <row r="36" spans="1:19" s="38" customFormat="1" ht="12" customHeight="1" x14ac:dyDescent="0.2">
      <c r="A36" s="36" t="s">
        <v>54</v>
      </c>
      <c r="B36" s="37" t="s">
        <v>46</v>
      </c>
      <c r="C36" s="40">
        <v>59638.859199999999</v>
      </c>
      <c r="D36" s="41">
        <v>6.0000000000000002E-5</v>
      </c>
      <c r="E36" s="38">
        <f t="shared" si="6"/>
        <v>20452.457321382073</v>
      </c>
      <c r="F36" s="38">
        <f t="shared" si="7"/>
        <v>20452.5</v>
      </c>
      <c r="I36" s="38">
        <f t="shared" si="8"/>
        <v>-1.1474999999336433E-2</v>
      </c>
      <c r="O36" s="38">
        <f t="shared" ca="1" si="9"/>
        <v>-2.3392586831229743E-3</v>
      </c>
      <c r="Q36" s="39">
        <f t="shared" si="10"/>
        <v>44620.359199999999</v>
      </c>
      <c r="R36" s="38">
        <f t="shared" si="11"/>
        <v>-1.1474999999336433E-2</v>
      </c>
      <c r="S36" s="38">
        <f t="shared" ca="1" si="12"/>
        <v>8.3461769396769595E-5</v>
      </c>
    </row>
    <row r="37" spans="1:19" s="38" customFormat="1" ht="12" customHeight="1" x14ac:dyDescent="0.2">
      <c r="A37" s="36" t="s">
        <v>54</v>
      </c>
      <c r="B37" s="37" t="s">
        <v>46</v>
      </c>
      <c r="C37" s="40">
        <v>59648.807200000003</v>
      </c>
      <c r="D37" s="41">
        <v>1E-4</v>
      </c>
      <c r="E37" s="38">
        <f t="shared" si="6"/>
        <v>20489.456614720879</v>
      </c>
      <c r="F37" s="38">
        <f t="shared" si="7"/>
        <v>20489.5</v>
      </c>
      <c r="I37" s="38">
        <f t="shared" si="8"/>
        <v>-1.1664999998174608E-2</v>
      </c>
      <c r="O37" s="38">
        <f t="shared" ca="1" si="9"/>
        <v>-2.3515339004732336E-3</v>
      </c>
      <c r="Q37" s="39">
        <f t="shared" si="10"/>
        <v>44630.307200000003</v>
      </c>
      <c r="R37" s="38">
        <f t="shared" si="11"/>
        <v>-1.1664999998174608E-2</v>
      </c>
      <c r="S37" s="38">
        <f t="shared" ca="1" si="12"/>
        <v>8.6740650753032867E-5</v>
      </c>
    </row>
    <row r="38" spans="1:19" s="38" customFormat="1" ht="12" customHeight="1" x14ac:dyDescent="0.2">
      <c r="A38" s="36" t="s">
        <v>54</v>
      </c>
      <c r="B38" s="37" t="s">
        <v>46</v>
      </c>
      <c r="C38" s="40">
        <v>59649.613499999999</v>
      </c>
      <c r="D38" s="41">
        <v>9.0000000000000006E-5</v>
      </c>
      <c r="E38" s="38">
        <f t="shared" si="6"/>
        <v>20492.455461747308</v>
      </c>
      <c r="F38" s="38">
        <f t="shared" si="7"/>
        <v>20492.5</v>
      </c>
      <c r="I38" s="38">
        <f t="shared" si="8"/>
        <v>-1.1975000001257285E-2</v>
      </c>
      <c r="O38" s="38">
        <f t="shared" ca="1" si="9"/>
        <v>-2.3525291883664985E-3</v>
      </c>
      <c r="Q38" s="39">
        <f t="shared" si="10"/>
        <v>44631.113499999999</v>
      </c>
      <c r="R38" s="38">
        <f t="shared" si="11"/>
        <v>-1.1975000001257285E-2</v>
      </c>
      <c r="S38" s="38">
        <f t="shared" ca="1" si="12"/>
        <v>9.2591944544935086E-5</v>
      </c>
    </row>
    <row r="39" spans="1:19" s="38" customFormat="1" ht="12" customHeight="1" x14ac:dyDescent="0.2">
      <c r="A39" s="36" t="s">
        <v>54</v>
      </c>
      <c r="B39" s="37" t="s">
        <v>44</v>
      </c>
      <c r="C39" s="40">
        <v>59650.824000000001</v>
      </c>
      <c r="D39" s="41">
        <v>1.1E-4</v>
      </c>
      <c r="E39" s="38">
        <f t="shared" si="6"/>
        <v>20496.95763751999</v>
      </c>
      <c r="F39" s="38">
        <f t="shared" si="7"/>
        <v>20497</v>
      </c>
      <c r="I39" s="38">
        <f t="shared" si="8"/>
        <v>-1.1389999999664724E-2</v>
      </c>
      <c r="O39" s="38">
        <f t="shared" ca="1" si="9"/>
        <v>-2.3540221202063951E-3</v>
      </c>
      <c r="Q39" s="39">
        <f t="shared" si="10"/>
        <v>44632.324000000001</v>
      </c>
      <c r="R39" s="38">
        <f t="shared" si="11"/>
        <v>-1.1389999999664724E-2</v>
      </c>
      <c r="S39" s="38">
        <f t="shared" ca="1" si="12"/>
        <v>8.1648896238060249E-5</v>
      </c>
    </row>
    <row r="40" spans="1:19" s="38" customFormat="1" ht="12" customHeight="1" x14ac:dyDescent="0.2">
      <c r="A40" s="36" t="s">
        <v>54</v>
      </c>
      <c r="B40" s="37" t="s">
        <v>44</v>
      </c>
      <c r="C40" s="40">
        <v>59669.645299999996</v>
      </c>
      <c r="D40" s="41">
        <v>1.2E-4</v>
      </c>
      <c r="E40" s="38">
        <f t="shared" si="6"/>
        <v>20566.95912522779</v>
      </c>
      <c r="F40" s="38">
        <f t="shared" si="7"/>
        <v>20567</v>
      </c>
      <c r="I40" s="38">
        <f t="shared" si="8"/>
        <v>-1.0990000002493616E-2</v>
      </c>
      <c r="O40" s="38">
        <f t="shared" ca="1" si="9"/>
        <v>-2.3772455043825618E-3</v>
      </c>
      <c r="Q40" s="39">
        <f t="shared" si="10"/>
        <v>44651.145299999996</v>
      </c>
      <c r="R40" s="38">
        <f t="shared" si="11"/>
        <v>-1.0990000002493616E-2</v>
      </c>
      <c r="S40" s="38">
        <f t="shared" ca="1" si="12"/>
        <v>7.4179540044732196E-5</v>
      </c>
    </row>
    <row r="41" spans="1:19" s="38" customFormat="1" ht="12" customHeight="1" x14ac:dyDescent="0.2">
      <c r="A41" s="36" t="s">
        <v>54</v>
      </c>
      <c r="B41" s="37" t="s">
        <v>46</v>
      </c>
      <c r="C41" s="40">
        <v>59669.7785</v>
      </c>
      <c r="D41" s="41">
        <v>1.2E-4</v>
      </c>
      <c r="E41" s="38">
        <f t="shared" si="6"/>
        <v>20567.454531929929</v>
      </c>
      <c r="F41" s="38">
        <f t="shared" si="7"/>
        <v>20567.5</v>
      </c>
      <c r="I41" s="38">
        <f t="shared" si="8"/>
        <v>-1.2224999998579733E-2</v>
      </c>
      <c r="O41" s="38">
        <f t="shared" ca="1" si="9"/>
        <v>-2.3774113856981057E-3</v>
      </c>
      <c r="Q41" s="39">
        <f t="shared" si="10"/>
        <v>44651.2785</v>
      </c>
      <c r="R41" s="38">
        <f t="shared" si="11"/>
        <v>-1.2224999998579733E-2</v>
      </c>
      <c r="S41" s="38">
        <f t="shared" ca="1" si="12"/>
        <v>9.6975001488555914E-5</v>
      </c>
    </row>
    <row r="42" spans="1:19" s="38" customFormat="1" ht="12" customHeight="1" x14ac:dyDescent="0.2">
      <c r="A42" s="36" t="s">
        <v>54</v>
      </c>
      <c r="B42" s="37" t="s">
        <v>44</v>
      </c>
      <c r="C42" s="40">
        <v>59670.720500000003</v>
      </c>
      <c r="D42" s="41">
        <v>1.2E-4</v>
      </c>
      <c r="E42" s="38">
        <f t="shared" si="6"/>
        <v>20570.958083832345</v>
      </c>
      <c r="F42" s="38">
        <f t="shared" si="7"/>
        <v>20571</v>
      </c>
      <c r="I42" s="38">
        <f t="shared" si="8"/>
        <v>-1.1269999995420221E-2</v>
      </c>
      <c r="O42" s="38">
        <f t="shared" ca="1" si="9"/>
        <v>-2.3785725549069145E-3</v>
      </c>
      <c r="Q42" s="39">
        <f t="shared" si="10"/>
        <v>44652.220500000003</v>
      </c>
      <c r="R42" s="38">
        <f t="shared" si="11"/>
        <v>-1.1269999995420221E-2</v>
      </c>
      <c r="S42" s="38">
        <f t="shared" ca="1" si="12"/>
        <v>7.9057481929913008E-5</v>
      </c>
    </row>
    <row r="43" spans="1:19" s="38" customFormat="1" ht="12" customHeight="1" x14ac:dyDescent="0.2">
      <c r="C43" s="42"/>
      <c r="D43" s="42"/>
    </row>
    <row r="44" spans="1:19" s="38" customFormat="1" ht="12" customHeight="1" x14ac:dyDescent="0.2">
      <c r="C44" s="42"/>
      <c r="D44" s="42"/>
    </row>
    <row r="45" spans="1:19" s="38" customFormat="1" ht="12" customHeight="1" x14ac:dyDescent="0.2">
      <c r="C45" s="42"/>
      <c r="D45" s="42"/>
    </row>
    <row r="46" spans="1:19" s="38" customFormat="1" ht="12" customHeight="1" x14ac:dyDescent="0.2">
      <c r="C46" s="42"/>
      <c r="D46" s="42"/>
    </row>
    <row r="47" spans="1:19" s="38" customFormat="1" ht="12" customHeight="1" x14ac:dyDescent="0.2">
      <c r="C47" s="42"/>
      <c r="D47" s="42"/>
    </row>
    <row r="48" spans="1:19" s="38" customFormat="1" ht="12" customHeight="1" x14ac:dyDescent="0.2">
      <c r="C48" s="42"/>
      <c r="D48" s="42"/>
    </row>
    <row r="49" spans="3:4" s="38" customFormat="1" ht="12" customHeight="1" x14ac:dyDescent="0.2">
      <c r="C49" s="42"/>
      <c r="D49" s="42"/>
    </row>
    <row r="50" spans="3:4" s="38" customFormat="1" ht="12" customHeight="1" x14ac:dyDescent="0.2">
      <c r="C50" s="42"/>
      <c r="D50" s="42"/>
    </row>
    <row r="51" spans="3:4" s="38" customFormat="1" ht="12" customHeight="1" x14ac:dyDescent="0.2">
      <c r="C51" s="42"/>
      <c r="D51" s="42"/>
    </row>
    <row r="52" spans="3:4" s="38" customFormat="1" ht="12" customHeight="1" x14ac:dyDescent="0.2">
      <c r="C52" s="42"/>
      <c r="D52" s="42"/>
    </row>
    <row r="53" spans="3:4" s="38" customFormat="1" ht="12" customHeight="1" x14ac:dyDescent="0.2">
      <c r="C53" s="42"/>
      <c r="D53" s="42"/>
    </row>
    <row r="54" spans="3:4" s="38" customFormat="1" ht="12" customHeight="1" x14ac:dyDescent="0.2">
      <c r="C54" s="42"/>
      <c r="D54" s="42"/>
    </row>
    <row r="55" spans="3:4" s="38" customFormat="1" ht="12" customHeight="1" x14ac:dyDescent="0.2">
      <c r="C55" s="42"/>
      <c r="D55" s="42"/>
    </row>
    <row r="56" spans="3:4" s="38" customFormat="1" ht="12" customHeight="1" x14ac:dyDescent="0.2">
      <c r="C56" s="42"/>
      <c r="D56" s="42"/>
    </row>
    <row r="57" spans="3:4" s="38" customFormat="1" ht="12" customHeight="1" x14ac:dyDescent="0.2">
      <c r="C57" s="42"/>
      <c r="D57" s="42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2023-08-06T07:32:21Z</dcterms:modified>
</cp:coreProperties>
</file>