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F171702-3FCC-4A71-89CF-6796AAA7D8A6}" xr6:coauthVersionLast="47" xr6:coauthVersionMax="47" xr10:uidLastSave="{00000000-0000-0000-0000-000000000000}"/>
  <bookViews>
    <workbookView xWindow="14925" yWindow="87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E44" i="1"/>
  <c r="F44" i="1"/>
  <c r="G44" i="1" s="1"/>
  <c r="K44" i="1" s="1"/>
  <c r="Q44" i="1"/>
  <c r="Q42" i="1"/>
  <c r="E41" i="1"/>
  <c r="F41" i="1"/>
  <c r="U41" i="1"/>
  <c r="E42" i="1"/>
  <c r="F42" i="1"/>
  <c r="G42" i="1"/>
  <c r="K42" i="1"/>
  <c r="F24" i="1"/>
  <c r="G24" i="1"/>
  <c r="K24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I39" i="1"/>
  <c r="E40" i="1"/>
  <c r="F40" i="1"/>
  <c r="G40" i="1"/>
  <c r="F22" i="1"/>
  <c r="U22" i="1"/>
  <c r="Q41" i="1"/>
  <c r="Q33" i="1"/>
  <c r="E21" i="1"/>
  <c r="F21" i="1"/>
  <c r="G21" i="1"/>
  <c r="H21" i="1"/>
  <c r="E23" i="1"/>
  <c r="F23" i="1"/>
  <c r="G23" i="1"/>
  <c r="K23" i="1"/>
  <c r="E24" i="1"/>
  <c r="E25" i="1"/>
  <c r="E22" i="1"/>
  <c r="Q37" i="1"/>
  <c r="Q36" i="1"/>
  <c r="Q35" i="1"/>
  <c r="Q34" i="1"/>
  <c r="Q32" i="1"/>
  <c r="Q38" i="1"/>
  <c r="I40" i="1"/>
  <c r="D9" i="1"/>
  <c r="C9" i="1"/>
  <c r="Q40" i="1"/>
  <c r="Q39" i="1"/>
  <c r="Q24" i="1"/>
  <c r="Q27" i="1"/>
  <c r="Q25" i="1"/>
  <c r="Q26" i="1"/>
  <c r="Q28" i="1"/>
  <c r="Q29" i="1"/>
  <c r="Q30" i="1"/>
  <c r="Q31" i="1"/>
  <c r="Q23" i="1"/>
  <c r="F16" i="1"/>
  <c r="F17" i="1" s="1"/>
  <c r="C17" i="1"/>
  <c r="Q22" i="1"/>
  <c r="Q21" i="1"/>
  <c r="C11" i="1"/>
  <c r="C12" i="1"/>
  <c r="O44" i="1" l="1"/>
  <c r="O43" i="1"/>
  <c r="C16" i="1"/>
  <c r="D18" i="1" s="1"/>
  <c r="O33" i="1"/>
  <c r="O38" i="1"/>
  <c r="O23" i="1"/>
  <c r="O27" i="1"/>
  <c r="O26" i="1"/>
  <c r="O25" i="1"/>
  <c r="O30" i="1"/>
  <c r="O39" i="1"/>
  <c r="O29" i="1"/>
  <c r="O41" i="1"/>
  <c r="O34" i="1"/>
  <c r="O31" i="1"/>
  <c r="O28" i="1"/>
  <c r="O35" i="1"/>
  <c r="O37" i="1"/>
  <c r="O42" i="1"/>
  <c r="O36" i="1"/>
  <c r="O24" i="1"/>
  <c r="O32" i="1"/>
  <c r="O22" i="1"/>
  <c r="O21" i="1"/>
  <c r="O40" i="1"/>
  <c r="C15" i="1"/>
  <c r="C18" i="1" l="1"/>
  <c r="F18" i="1"/>
  <c r="F19" i="1" s="1"/>
</calcChain>
</file>

<file path=xl/sharedStrings.xml><?xml version="1.0" encoding="utf-8"?>
<sst xmlns="http://schemas.openxmlformats.org/spreadsheetml/2006/main" count="91" uniqueCount="59">
  <si>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</si>
  <si>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</si>
  <si>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</si>
  <si>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</si>
  <si>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</si>
  <si>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</si>
  <si>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</si>
  <si>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</si>
  <si>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</si>
  <si>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</si>
  <si>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</si>
  <si>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</si>
  <si>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</si>
  <si>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</si>
  <si>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</si>
  <si>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</si>
  <si>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</si>
  <si>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</si>
  <si>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</si>
  <si>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</si>
  <si>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</si>
  <si>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</si>
  <si>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</si>
  <si>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</si>
  <si>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</si>
  <si>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</si>
  <si>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</si>
  <si>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</si>
  <si>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</si>
  <si>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</si>
  <si>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</si>
  <si>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</si>
  <si>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</si>
  <si>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</si>
  <si>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</si>
  <si>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WW Sex / GSC 4902-1190</t>
  </si>
  <si>
    <t>IBVS 5945</t>
  </si>
  <si>
    <t>I</t>
  </si>
  <si>
    <t>Kreiner</t>
  </si>
  <si>
    <t>not avail.</t>
  </si>
  <si>
    <t>Add cycle</t>
  </si>
  <si>
    <t>Old Cycle</t>
  </si>
  <si>
    <t>IBVS 6029</t>
  </si>
  <si>
    <t>EA</t>
  </si>
  <si>
    <t>OEJV 0165</t>
  </si>
  <si>
    <t>OEJV 0168</t>
  </si>
  <si>
    <t>BAD?</t>
  </si>
  <si>
    <t>OEJV 0181</t>
  </si>
  <si>
    <t>II</t>
  </si>
  <si>
    <t>pg</t>
  </si>
  <si>
    <t>vis</t>
  </si>
  <si>
    <t>PE</t>
  </si>
  <si>
    <t>CCD</t>
  </si>
  <si>
    <t>IBVS 6196</t>
  </si>
  <si>
    <t>VSB 060</t>
  </si>
  <si>
    <t>OEJV 0179</t>
  </si>
  <si>
    <t>Ic</t>
  </si>
  <si>
    <t>JBAV, 55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</si>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</sst>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u/>
      <sz val="10"/>
      <name val="Arial"/>
      <family val="2"/>
    </font>
    <font>
      <b/>
      <sz val="10"/>
      <color indexed="14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16" fillId="0" borderId="0"/>
    <xf numFmtId="0" fontId="16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/>
    <xf numFmtId="0" fontId="19" fillId="0" borderId="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5" fillId="0" borderId="0" xfId="41" applyFont="1"/>
    <xf numFmtId="0" fontId="35" fillId="0" borderId="0" xfId="41" applyFont="1" applyAlignment="1">
      <alignment horizontal="center"/>
    </xf>
    <xf numFmtId="0" fontId="35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2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Sex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Active!$D$21:$D$228</c:f>
                <c:numCache>
                  <c:formatCode>General</c:formatCode>
                  <c:ptCount val="20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Active!$D$21:$D$228</c:f>
                <c:numCache>
                  <c:formatCode>General</c:formatCode>
                  <c:ptCount val="20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1740</c:v>
                </c:pt>
                <c:pt idx="2">
                  <c:v>2300</c:v>
                </c:pt>
                <c:pt idx="3">
                  <c:v>2570</c:v>
                </c:pt>
                <c:pt idx="4">
                  <c:v>2570</c:v>
                </c:pt>
                <c:pt idx="5">
                  <c:v>2570</c:v>
                </c:pt>
                <c:pt idx="6">
                  <c:v>2570</c:v>
                </c:pt>
                <c:pt idx="7">
                  <c:v>2764</c:v>
                </c:pt>
                <c:pt idx="8">
                  <c:v>2764</c:v>
                </c:pt>
                <c:pt idx="9">
                  <c:v>2764</c:v>
                </c:pt>
                <c:pt idx="10">
                  <c:v>2764</c:v>
                </c:pt>
                <c:pt idx="11">
                  <c:v>3046</c:v>
                </c:pt>
                <c:pt idx="12">
                  <c:v>3048.5</c:v>
                </c:pt>
                <c:pt idx="13">
                  <c:v>3071</c:v>
                </c:pt>
                <c:pt idx="14">
                  <c:v>3071</c:v>
                </c:pt>
                <c:pt idx="15">
                  <c:v>3071</c:v>
                </c:pt>
                <c:pt idx="16">
                  <c:v>3071</c:v>
                </c:pt>
                <c:pt idx="17">
                  <c:v>3313.5</c:v>
                </c:pt>
                <c:pt idx="18">
                  <c:v>3320.5</c:v>
                </c:pt>
                <c:pt idx="19">
                  <c:v>3331</c:v>
                </c:pt>
                <c:pt idx="20">
                  <c:v>3565</c:v>
                </c:pt>
                <c:pt idx="21">
                  <c:v>3568.5</c:v>
                </c:pt>
                <c:pt idx="22">
                  <c:v>4590</c:v>
                </c:pt>
                <c:pt idx="23">
                  <c:v>4852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8D-41C0-A744-69EA767DCF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1740</c:v>
                </c:pt>
                <c:pt idx="2">
                  <c:v>2300</c:v>
                </c:pt>
                <c:pt idx="3">
                  <c:v>2570</c:v>
                </c:pt>
                <c:pt idx="4">
                  <c:v>2570</c:v>
                </c:pt>
                <c:pt idx="5">
                  <c:v>2570</c:v>
                </c:pt>
                <c:pt idx="6">
                  <c:v>2570</c:v>
                </c:pt>
                <c:pt idx="7">
                  <c:v>2764</c:v>
                </c:pt>
                <c:pt idx="8">
                  <c:v>2764</c:v>
                </c:pt>
                <c:pt idx="9">
                  <c:v>2764</c:v>
                </c:pt>
                <c:pt idx="10">
                  <c:v>2764</c:v>
                </c:pt>
                <c:pt idx="11">
                  <c:v>3046</c:v>
                </c:pt>
                <c:pt idx="12">
                  <c:v>3048.5</c:v>
                </c:pt>
                <c:pt idx="13">
                  <c:v>3071</c:v>
                </c:pt>
                <c:pt idx="14">
                  <c:v>3071</c:v>
                </c:pt>
                <c:pt idx="15">
                  <c:v>3071</c:v>
                </c:pt>
                <c:pt idx="16">
                  <c:v>3071</c:v>
                </c:pt>
                <c:pt idx="17">
                  <c:v>3313.5</c:v>
                </c:pt>
                <c:pt idx="18">
                  <c:v>3320.5</c:v>
                </c:pt>
                <c:pt idx="19">
                  <c:v>3331</c:v>
                </c:pt>
                <c:pt idx="20">
                  <c:v>3565</c:v>
                </c:pt>
                <c:pt idx="21">
                  <c:v>3568.5</c:v>
                </c:pt>
                <c:pt idx="22">
                  <c:v>4590</c:v>
                </c:pt>
                <c:pt idx="23">
                  <c:v>4852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18">
                  <c:v>-2.7779999996710103E-2</c:v>
                </c:pt>
                <c:pt idx="19">
                  <c:v>-2.8959999996004626E-2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8D-41C0-A744-69EA767DCF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1740</c:v>
                </c:pt>
                <c:pt idx="2">
                  <c:v>2300</c:v>
                </c:pt>
                <c:pt idx="3">
                  <c:v>2570</c:v>
                </c:pt>
                <c:pt idx="4">
                  <c:v>2570</c:v>
                </c:pt>
                <c:pt idx="5">
                  <c:v>2570</c:v>
                </c:pt>
                <c:pt idx="6">
                  <c:v>2570</c:v>
                </c:pt>
                <c:pt idx="7">
                  <c:v>2764</c:v>
                </c:pt>
                <c:pt idx="8">
                  <c:v>2764</c:v>
                </c:pt>
                <c:pt idx="9">
                  <c:v>2764</c:v>
                </c:pt>
                <c:pt idx="10">
                  <c:v>2764</c:v>
                </c:pt>
                <c:pt idx="11">
                  <c:v>3046</c:v>
                </c:pt>
                <c:pt idx="12">
                  <c:v>3048.5</c:v>
                </c:pt>
                <c:pt idx="13">
                  <c:v>3071</c:v>
                </c:pt>
                <c:pt idx="14">
                  <c:v>3071</c:v>
                </c:pt>
                <c:pt idx="15">
                  <c:v>3071</c:v>
                </c:pt>
                <c:pt idx="16">
                  <c:v>3071</c:v>
                </c:pt>
                <c:pt idx="17">
                  <c:v>3313.5</c:v>
                </c:pt>
                <c:pt idx="18">
                  <c:v>3320.5</c:v>
                </c:pt>
                <c:pt idx="19">
                  <c:v>3331</c:v>
                </c:pt>
                <c:pt idx="20">
                  <c:v>3565</c:v>
                </c:pt>
                <c:pt idx="21">
                  <c:v>3568.5</c:v>
                </c:pt>
                <c:pt idx="22">
                  <c:v>4590</c:v>
                </c:pt>
                <c:pt idx="23">
                  <c:v>4852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8D-41C0-A744-69EA767DCF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1740</c:v>
                </c:pt>
                <c:pt idx="2">
                  <c:v>2300</c:v>
                </c:pt>
                <c:pt idx="3">
                  <c:v>2570</c:v>
                </c:pt>
                <c:pt idx="4">
                  <c:v>2570</c:v>
                </c:pt>
                <c:pt idx="5">
                  <c:v>2570</c:v>
                </c:pt>
                <c:pt idx="6">
                  <c:v>2570</c:v>
                </c:pt>
                <c:pt idx="7">
                  <c:v>2764</c:v>
                </c:pt>
                <c:pt idx="8">
                  <c:v>2764</c:v>
                </c:pt>
                <c:pt idx="9">
                  <c:v>2764</c:v>
                </c:pt>
                <c:pt idx="10">
                  <c:v>2764</c:v>
                </c:pt>
                <c:pt idx="11">
                  <c:v>3046</c:v>
                </c:pt>
                <c:pt idx="12">
                  <c:v>3048.5</c:v>
                </c:pt>
                <c:pt idx="13">
                  <c:v>3071</c:v>
                </c:pt>
                <c:pt idx="14">
                  <c:v>3071</c:v>
                </c:pt>
                <c:pt idx="15">
                  <c:v>3071</c:v>
                </c:pt>
                <c:pt idx="16">
                  <c:v>3071</c:v>
                </c:pt>
                <c:pt idx="17">
                  <c:v>3313.5</c:v>
                </c:pt>
                <c:pt idx="18">
                  <c:v>3320.5</c:v>
                </c:pt>
                <c:pt idx="19">
                  <c:v>3331</c:v>
                </c:pt>
                <c:pt idx="20">
                  <c:v>3565</c:v>
                </c:pt>
                <c:pt idx="21">
                  <c:v>3568.5</c:v>
                </c:pt>
                <c:pt idx="22">
                  <c:v>4590</c:v>
                </c:pt>
                <c:pt idx="23">
                  <c:v>4852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">
                  <c:v>-1.9099999997706618E-2</c:v>
                </c:pt>
                <c:pt idx="3">
                  <c:v>-2.3509999999077991E-2</c:v>
                </c:pt>
                <c:pt idx="4">
                  <c:v>-2.306999999564141E-2</c:v>
                </c:pt>
                <c:pt idx="5">
                  <c:v>-2.2969999998167623E-2</c:v>
                </c:pt>
                <c:pt idx="6">
                  <c:v>-2.2679999994579703E-2</c:v>
                </c:pt>
                <c:pt idx="7">
                  <c:v>-2.4569999994128011E-2</c:v>
                </c:pt>
                <c:pt idx="8">
                  <c:v>-2.4529999995138496E-2</c:v>
                </c:pt>
                <c:pt idx="9">
                  <c:v>-2.4259999998321291E-2</c:v>
                </c:pt>
                <c:pt idx="10">
                  <c:v>-2.3119999998016283E-2</c:v>
                </c:pt>
                <c:pt idx="11">
                  <c:v>-2.636000000347849E-2</c:v>
                </c:pt>
                <c:pt idx="12">
                  <c:v>-2.5659999999334104E-2</c:v>
                </c:pt>
                <c:pt idx="13">
                  <c:v>-2.68900000010035E-2</c:v>
                </c:pt>
                <c:pt idx="14">
                  <c:v>-2.659000000130618E-2</c:v>
                </c:pt>
                <c:pt idx="15">
                  <c:v>-2.644000000145752E-2</c:v>
                </c:pt>
                <c:pt idx="16">
                  <c:v>-2.6109999998880085E-2</c:v>
                </c:pt>
                <c:pt idx="17">
                  <c:v>-2.8359999996609986E-2</c:v>
                </c:pt>
                <c:pt idx="21">
                  <c:v>-3.1560000003082678E-2</c:v>
                </c:pt>
                <c:pt idx="22">
                  <c:v>-3.8400000135879964E-2</c:v>
                </c:pt>
                <c:pt idx="23">
                  <c:v>-4.1320000003906898E-2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8D-41C0-A744-69EA767DCF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1740</c:v>
                </c:pt>
                <c:pt idx="2">
                  <c:v>2300</c:v>
                </c:pt>
                <c:pt idx="3">
                  <c:v>2570</c:v>
                </c:pt>
                <c:pt idx="4">
                  <c:v>2570</c:v>
                </c:pt>
                <c:pt idx="5">
                  <c:v>2570</c:v>
                </c:pt>
                <c:pt idx="6">
                  <c:v>2570</c:v>
                </c:pt>
                <c:pt idx="7">
                  <c:v>2764</c:v>
                </c:pt>
                <c:pt idx="8">
                  <c:v>2764</c:v>
                </c:pt>
                <c:pt idx="9">
                  <c:v>2764</c:v>
                </c:pt>
                <c:pt idx="10">
                  <c:v>2764</c:v>
                </c:pt>
                <c:pt idx="11">
                  <c:v>3046</c:v>
                </c:pt>
                <c:pt idx="12">
                  <c:v>3048.5</c:v>
                </c:pt>
                <c:pt idx="13">
                  <c:v>3071</c:v>
                </c:pt>
                <c:pt idx="14">
                  <c:v>3071</c:v>
                </c:pt>
                <c:pt idx="15">
                  <c:v>3071</c:v>
                </c:pt>
                <c:pt idx="16">
                  <c:v>3071</c:v>
                </c:pt>
                <c:pt idx="17">
                  <c:v>3313.5</c:v>
                </c:pt>
                <c:pt idx="18">
                  <c:v>3320.5</c:v>
                </c:pt>
                <c:pt idx="19">
                  <c:v>3331</c:v>
                </c:pt>
                <c:pt idx="20">
                  <c:v>3565</c:v>
                </c:pt>
                <c:pt idx="21">
                  <c:v>3568.5</c:v>
                </c:pt>
                <c:pt idx="22">
                  <c:v>4590</c:v>
                </c:pt>
                <c:pt idx="23">
                  <c:v>4852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8D-41C0-A744-69EA767DCF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1740</c:v>
                </c:pt>
                <c:pt idx="2">
                  <c:v>2300</c:v>
                </c:pt>
                <c:pt idx="3">
                  <c:v>2570</c:v>
                </c:pt>
                <c:pt idx="4">
                  <c:v>2570</c:v>
                </c:pt>
                <c:pt idx="5">
                  <c:v>2570</c:v>
                </c:pt>
                <c:pt idx="6">
                  <c:v>2570</c:v>
                </c:pt>
                <c:pt idx="7">
                  <c:v>2764</c:v>
                </c:pt>
                <c:pt idx="8">
                  <c:v>2764</c:v>
                </c:pt>
                <c:pt idx="9">
                  <c:v>2764</c:v>
                </c:pt>
                <c:pt idx="10">
                  <c:v>2764</c:v>
                </c:pt>
                <c:pt idx="11">
                  <c:v>3046</c:v>
                </c:pt>
                <c:pt idx="12">
                  <c:v>3048.5</c:v>
                </c:pt>
                <c:pt idx="13">
                  <c:v>3071</c:v>
                </c:pt>
                <c:pt idx="14">
                  <c:v>3071</c:v>
                </c:pt>
                <c:pt idx="15">
                  <c:v>3071</c:v>
                </c:pt>
                <c:pt idx="16">
                  <c:v>3071</c:v>
                </c:pt>
                <c:pt idx="17">
                  <c:v>3313.5</c:v>
                </c:pt>
                <c:pt idx="18">
                  <c:v>3320.5</c:v>
                </c:pt>
                <c:pt idx="19">
                  <c:v>3331</c:v>
                </c:pt>
                <c:pt idx="20">
                  <c:v>3565</c:v>
                </c:pt>
                <c:pt idx="21">
                  <c:v>3568.5</c:v>
                </c:pt>
                <c:pt idx="22">
                  <c:v>4590</c:v>
                </c:pt>
                <c:pt idx="23">
                  <c:v>4852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8D-41C0-A744-69EA767DCF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1740</c:v>
                </c:pt>
                <c:pt idx="2">
                  <c:v>2300</c:v>
                </c:pt>
                <c:pt idx="3">
                  <c:v>2570</c:v>
                </c:pt>
                <c:pt idx="4">
                  <c:v>2570</c:v>
                </c:pt>
                <c:pt idx="5">
                  <c:v>2570</c:v>
                </c:pt>
                <c:pt idx="6">
                  <c:v>2570</c:v>
                </c:pt>
                <c:pt idx="7">
                  <c:v>2764</c:v>
                </c:pt>
                <c:pt idx="8">
                  <c:v>2764</c:v>
                </c:pt>
                <c:pt idx="9">
                  <c:v>2764</c:v>
                </c:pt>
                <c:pt idx="10">
                  <c:v>2764</c:v>
                </c:pt>
                <c:pt idx="11">
                  <c:v>3046</c:v>
                </c:pt>
                <c:pt idx="12">
                  <c:v>3048.5</c:v>
                </c:pt>
                <c:pt idx="13">
                  <c:v>3071</c:v>
                </c:pt>
                <c:pt idx="14">
                  <c:v>3071</c:v>
                </c:pt>
                <c:pt idx="15">
                  <c:v>3071</c:v>
                </c:pt>
                <c:pt idx="16">
                  <c:v>3071</c:v>
                </c:pt>
                <c:pt idx="17">
                  <c:v>3313.5</c:v>
                </c:pt>
                <c:pt idx="18">
                  <c:v>3320.5</c:v>
                </c:pt>
                <c:pt idx="19">
                  <c:v>3331</c:v>
                </c:pt>
                <c:pt idx="20">
                  <c:v>3565</c:v>
                </c:pt>
                <c:pt idx="21">
                  <c:v>3568.5</c:v>
                </c:pt>
                <c:pt idx="22">
                  <c:v>4590</c:v>
                </c:pt>
                <c:pt idx="23">
                  <c:v>4852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8D-41C0-A744-69EA767DCF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1740</c:v>
                </c:pt>
                <c:pt idx="2">
                  <c:v>2300</c:v>
                </c:pt>
                <c:pt idx="3">
                  <c:v>2570</c:v>
                </c:pt>
                <c:pt idx="4">
                  <c:v>2570</c:v>
                </c:pt>
                <c:pt idx="5">
                  <c:v>2570</c:v>
                </c:pt>
                <c:pt idx="6">
                  <c:v>2570</c:v>
                </c:pt>
                <c:pt idx="7">
                  <c:v>2764</c:v>
                </c:pt>
                <c:pt idx="8">
                  <c:v>2764</c:v>
                </c:pt>
                <c:pt idx="9">
                  <c:v>2764</c:v>
                </c:pt>
                <c:pt idx="10">
                  <c:v>2764</c:v>
                </c:pt>
                <c:pt idx="11">
                  <c:v>3046</c:v>
                </c:pt>
                <c:pt idx="12">
                  <c:v>3048.5</c:v>
                </c:pt>
                <c:pt idx="13">
                  <c:v>3071</c:v>
                </c:pt>
                <c:pt idx="14">
                  <c:v>3071</c:v>
                </c:pt>
                <c:pt idx="15">
                  <c:v>3071</c:v>
                </c:pt>
                <c:pt idx="16">
                  <c:v>3071</c:v>
                </c:pt>
                <c:pt idx="17">
                  <c:v>3313.5</c:v>
                </c:pt>
                <c:pt idx="18">
                  <c:v>3320.5</c:v>
                </c:pt>
                <c:pt idx="19">
                  <c:v>3331</c:v>
                </c:pt>
                <c:pt idx="20">
                  <c:v>3565</c:v>
                </c:pt>
                <c:pt idx="21">
                  <c:v>3568.5</c:v>
                </c:pt>
                <c:pt idx="22">
                  <c:v>4590</c:v>
                </c:pt>
                <c:pt idx="23">
                  <c:v>4852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-7.570405112027577E-4</c:v>
                </c:pt>
                <c:pt idx="1">
                  <c:v>-1.5364181447036414E-2</c:v>
                </c:pt>
                <c:pt idx="2">
                  <c:v>-2.0065330253971385E-2</c:v>
                </c:pt>
                <c:pt idx="3">
                  <c:v>-2.2331955571600743E-2</c:v>
                </c:pt>
                <c:pt idx="4">
                  <c:v>-2.2331955571600743E-2</c:v>
                </c:pt>
                <c:pt idx="5">
                  <c:v>-2.2331955571600743E-2</c:v>
                </c:pt>
                <c:pt idx="6">
                  <c:v>-2.2331955571600743E-2</c:v>
                </c:pt>
                <c:pt idx="7">
                  <c:v>-2.3960567836860361E-2</c:v>
                </c:pt>
                <c:pt idx="8">
                  <c:v>-2.3960567836860361E-2</c:v>
                </c:pt>
                <c:pt idx="9">
                  <c:v>-2.3960567836860361E-2</c:v>
                </c:pt>
                <c:pt idx="10">
                  <c:v>-2.3960567836860361E-2</c:v>
                </c:pt>
                <c:pt idx="11">
                  <c:v>-2.6327932057495469E-2</c:v>
                </c:pt>
                <c:pt idx="12">
                  <c:v>-2.6348919328955001E-2</c:v>
                </c:pt>
                <c:pt idx="13">
                  <c:v>-2.6537804772090782E-2</c:v>
                </c:pt>
                <c:pt idx="14">
                  <c:v>-2.6537804772090782E-2</c:v>
                </c:pt>
                <c:pt idx="15">
                  <c:v>-2.6537804772090782E-2</c:v>
                </c:pt>
                <c:pt idx="16">
                  <c:v>-2.6537804772090782E-2</c:v>
                </c:pt>
                <c:pt idx="17">
                  <c:v>-2.8573570103665298E-2</c:v>
                </c:pt>
                <c:pt idx="18">
                  <c:v>-2.8632334463751987E-2</c:v>
                </c:pt>
                <c:pt idx="19">
                  <c:v>-2.8720481003882015E-2</c:v>
                </c:pt>
                <c:pt idx="20">
                  <c:v>-3.0684889612494128E-2</c:v>
                </c:pt>
                <c:pt idx="21">
                  <c:v>-3.0714271792537471E-2</c:v>
                </c:pt>
                <c:pt idx="22">
                  <c:v>-3.928967091090188E-2</c:v>
                </c:pt>
                <c:pt idx="23">
                  <c:v>-4.1489136959860742E-2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8D-41C0-A744-69EA767DCF5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5.9999999999999995E-4</c:v>
                  </c:pt>
                  <c:pt idx="2">
                    <c:v>1E-4</c:v>
                  </c:pt>
                  <c:pt idx="3">
                    <c:v>2.9E-4</c:v>
                  </c:pt>
                  <c:pt idx="4">
                    <c:v>3.6000000000000002E-4</c:v>
                  </c:pt>
                  <c:pt idx="5">
                    <c:v>5.1000000000000004E-4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4.0000000000000002E-4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2.3999999999999998E-3</c:v>
                  </c:pt>
                  <c:pt idx="18">
                    <c:v>3.0000000000000001E-3</c:v>
                  </c:pt>
                  <c:pt idx="19">
                    <c:v>5.0000000000000001E-3</c:v>
                  </c:pt>
                  <c:pt idx="20">
                    <c:v>4.7000000000000002E-3</c:v>
                  </c:pt>
                  <c:pt idx="21">
                    <c:v>2.9999999999999997E-4</c:v>
                  </c:pt>
                  <c:pt idx="22">
                    <c:v>3.0000000000000001E-3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1740</c:v>
                </c:pt>
                <c:pt idx="2">
                  <c:v>2300</c:v>
                </c:pt>
                <c:pt idx="3">
                  <c:v>2570</c:v>
                </c:pt>
                <c:pt idx="4">
                  <c:v>2570</c:v>
                </c:pt>
                <c:pt idx="5">
                  <c:v>2570</c:v>
                </c:pt>
                <c:pt idx="6">
                  <c:v>2570</c:v>
                </c:pt>
                <c:pt idx="7">
                  <c:v>2764</c:v>
                </c:pt>
                <c:pt idx="8">
                  <c:v>2764</c:v>
                </c:pt>
                <c:pt idx="9">
                  <c:v>2764</c:v>
                </c:pt>
                <c:pt idx="10">
                  <c:v>2764</c:v>
                </c:pt>
                <c:pt idx="11">
                  <c:v>3046</c:v>
                </c:pt>
                <c:pt idx="12">
                  <c:v>3048.5</c:v>
                </c:pt>
                <c:pt idx="13">
                  <c:v>3071</c:v>
                </c:pt>
                <c:pt idx="14">
                  <c:v>3071</c:v>
                </c:pt>
                <c:pt idx="15">
                  <c:v>3071</c:v>
                </c:pt>
                <c:pt idx="16">
                  <c:v>3071</c:v>
                </c:pt>
                <c:pt idx="17">
                  <c:v>3313.5</c:v>
                </c:pt>
                <c:pt idx="18">
                  <c:v>3320.5</c:v>
                </c:pt>
                <c:pt idx="19">
                  <c:v>3331</c:v>
                </c:pt>
                <c:pt idx="20">
                  <c:v>3565</c:v>
                </c:pt>
                <c:pt idx="21">
                  <c:v>3568.5</c:v>
                </c:pt>
                <c:pt idx="22">
                  <c:v>4590</c:v>
                </c:pt>
                <c:pt idx="23">
                  <c:v>4852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1">
                  <c:v>-3.2500000001164153E-2</c:v>
                </c:pt>
                <c:pt idx="20">
                  <c:v>-2.1999999997206032E-2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8D-41C0-A744-69EA767DC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8616"/>
        <c:axId val="1"/>
      </c:scatterChart>
      <c:valAx>
        <c:axId val="728508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8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233082706766915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4068753-5DEE-1072-970A-F023B8786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9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>
      <c r="A2" t="s">
        <v>24</v>
      </c>
      <c r="B2" s="31" t="s">
        <v>43</v>
      </c>
      <c r="C2" s="3"/>
      <c r="D2" s="3"/>
    </row>
    <row r="3" spans="1:6" ht="13.5" thickBot="1"/>
    <row r="4" spans="1:6" ht="14.25" thickTop="1" thickBot="1">
      <c r="A4" s="5" t="s">
        <v>1</v>
      </c>
      <c r="C4" s="8" t="s">
        <v>39</v>
      </c>
      <c r="D4" s="9" t="s">
        <v>39</v>
      </c>
    </row>
    <row r="5" spans="1:6" ht="13.5" thickTop="1">
      <c r="A5" s="11" t="s">
        <v>29</v>
      </c>
      <c r="B5" s="12"/>
      <c r="C5" s="13">
        <v>-9.5</v>
      </c>
      <c r="D5" s="12" t="s">
        <v>30</v>
      </c>
    </row>
    <row r="6" spans="1:6">
      <c r="A6" s="5" t="s">
        <v>2</v>
      </c>
    </row>
    <row r="7" spans="1:6">
      <c r="A7" t="s">
        <v>3</v>
      </c>
      <c r="C7">
        <v>52705.724999999999</v>
      </c>
      <c r="D7" t="s">
        <v>38</v>
      </c>
    </row>
    <row r="8" spans="1:6">
      <c r="A8" t="s">
        <v>4</v>
      </c>
      <c r="C8">
        <v>1.43916</v>
      </c>
    </row>
    <row r="9" spans="1:6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3">
        <f ca="1">INTERCEPT(INDIRECT($D$9):G981,INDIRECT($C$9):F981)</f>
        <v>-7.570405112027577E-4</v>
      </c>
      <c r="D11" s="3"/>
      <c r="E11" s="12"/>
    </row>
    <row r="12" spans="1:6">
      <c r="A12" s="12" t="s">
        <v>17</v>
      </c>
      <c r="B12" s="12"/>
      <c r="C12" s="23">
        <f ca="1">SLOPE(INDIRECT($D$9):G981,INDIRECT($C$9):F981)</f>
        <v>-8.3949085838124462E-6</v>
      </c>
      <c r="D12" s="3"/>
      <c r="E12" s="12"/>
    </row>
    <row r="13" spans="1:6">
      <c r="A13" s="12" t="s">
        <v>19</v>
      </c>
      <c r="B13" s="12"/>
      <c r="C13" s="3" t="s">
        <v>14</v>
      </c>
    </row>
    <row r="14" spans="1:6">
      <c r="A14" s="12"/>
      <c r="B14" s="12"/>
      <c r="C14" s="12"/>
    </row>
    <row r="15" spans="1:6">
      <c r="A15" s="14" t="s">
        <v>18</v>
      </c>
      <c r="B15" s="12"/>
      <c r="C15" s="15">
        <f ca="1">(C7+C11)+(C8+C12)*INT(MAX(F21:F3522))</f>
        <v>59688.487830863036</v>
      </c>
      <c r="E15" s="16" t="s">
        <v>40</v>
      </c>
      <c r="F15" s="13">
        <v>1</v>
      </c>
    </row>
    <row r="16" spans="1:6">
      <c r="A16" s="18" t="s">
        <v>5</v>
      </c>
      <c r="B16" s="12"/>
      <c r="C16" s="19">
        <f ca="1">+C8+C12</f>
        <v>1.4391516050914162</v>
      </c>
      <c r="E16" s="16" t="s">
        <v>31</v>
      </c>
      <c r="F16" s="17">
        <f ca="1">NOW()+15018.5+$C$5/24</f>
        <v>59968.785185648143</v>
      </c>
    </row>
    <row r="17" spans="1:21" ht="13.5" thickBot="1">
      <c r="A17" s="16" t="s">
        <v>28</v>
      </c>
      <c r="B17" s="12"/>
      <c r="C17" s="12">
        <f>COUNT(C21:C2180)</f>
        <v>24</v>
      </c>
      <c r="E17" s="16" t="s">
        <v>41</v>
      </c>
      <c r="F17" s="17">
        <f ca="1">ROUND(2*(F16-$C$7)/$C$8,0)/2+F15</f>
        <v>5047.5</v>
      </c>
      <c r="U17" s="34"/>
    </row>
    <row r="18" spans="1:21" ht="14.25" thickTop="1" thickBot="1">
      <c r="A18" s="18" t="s">
        <v>6</v>
      </c>
      <c r="B18" s="12"/>
      <c r="C18" s="21">
        <f ca="1">+C15</f>
        <v>59688.487830863036</v>
      </c>
      <c r="D18" s="22">
        <f ca="1">+C16</f>
        <v>1.4391516050914162</v>
      </c>
      <c r="E18" s="16" t="s">
        <v>32</v>
      </c>
      <c r="F18" s="25">
        <f ca="1">ROUND(2*(F16-$C$15)/$C$16,0)/2+F15</f>
        <v>196</v>
      </c>
      <c r="U18" s="34"/>
    </row>
    <row r="19" spans="1:21" ht="13.5" thickTop="1">
      <c r="E19" s="16" t="s">
        <v>33</v>
      </c>
      <c r="F19" s="20">
        <f ca="1">+$C$15+$C$16*F18-15018.5-$C$5/24</f>
        <v>44952.457378794286</v>
      </c>
      <c r="U19" s="34"/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49</v>
      </c>
      <c r="I20" s="7" t="s">
        <v>50</v>
      </c>
      <c r="J20" s="7" t="s">
        <v>51</v>
      </c>
      <c r="K20" s="7" t="s">
        <v>52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36" t="s">
        <v>46</v>
      </c>
    </row>
    <row r="21" spans="1:21">
      <c r="A21" t="s">
        <v>38</v>
      </c>
      <c r="C21" s="10">
        <v>52705.724999999999</v>
      </c>
      <c r="D21" s="10" t="s">
        <v>14</v>
      </c>
      <c r="E21">
        <f t="shared" ref="E21:E42" si="0">+(C21-C$7)/C$8</f>
        <v>0</v>
      </c>
      <c r="F21">
        <f t="shared" ref="F21:F42" si="1">ROUND(2*E21,0)/2</f>
        <v>0</v>
      </c>
      <c r="G21">
        <f>+C21-(C$7+F21*C$8)</f>
        <v>0</v>
      </c>
      <c r="H21">
        <f>+G21</f>
        <v>0</v>
      </c>
      <c r="O21">
        <f t="shared" ref="O21:O42" ca="1" si="2">+C$11+C$12*$F21</f>
        <v>-7.570405112027577E-4</v>
      </c>
      <c r="Q21" s="2">
        <f t="shared" ref="Q21:Q42" si="3">+C21-15018.5</f>
        <v>37687.224999999999</v>
      </c>
      <c r="U21" s="34"/>
    </row>
    <row r="22" spans="1:21">
      <c r="A22" s="28" t="s">
        <v>36</v>
      </c>
      <c r="B22" s="29" t="s">
        <v>37</v>
      </c>
      <c r="C22" s="30">
        <v>55209.830900000001</v>
      </c>
      <c r="D22" s="30">
        <v>5.9999999999999995E-4</v>
      </c>
      <c r="E22">
        <f t="shared" si="0"/>
        <v>1739.9774173823635</v>
      </c>
      <c r="F22">
        <f t="shared" si="1"/>
        <v>1740</v>
      </c>
      <c r="O22">
        <f t="shared" ca="1" si="2"/>
        <v>-1.5364181447036414E-2</v>
      </c>
      <c r="Q22" s="2">
        <f t="shared" si="3"/>
        <v>40191.330900000001</v>
      </c>
      <c r="U22" s="34">
        <f>+C22-(C$7+F22*C$8)</f>
        <v>-3.2500000001164153E-2</v>
      </c>
    </row>
    <row r="23" spans="1:21">
      <c r="A23" s="32" t="s">
        <v>42</v>
      </c>
      <c r="B23" s="33" t="s">
        <v>37</v>
      </c>
      <c r="C23" s="32">
        <v>56015.7739</v>
      </c>
      <c r="D23" s="32">
        <v>1E-4</v>
      </c>
      <c r="E23">
        <f t="shared" si="0"/>
        <v>2299.9867283693275</v>
      </c>
      <c r="F23">
        <f t="shared" si="1"/>
        <v>2300</v>
      </c>
      <c r="G23">
        <f t="shared" ref="G23:G40" si="4">+C23-(C$7+F23*C$8)</f>
        <v>-1.9099999997706618E-2</v>
      </c>
      <c r="K23">
        <f t="shared" ref="K23:K38" si="5">+G23</f>
        <v>-1.9099999997706618E-2</v>
      </c>
      <c r="O23">
        <f t="shared" ca="1" si="2"/>
        <v>-2.0065330253971385E-2</v>
      </c>
      <c r="Q23" s="2">
        <f t="shared" si="3"/>
        <v>40997.2739</v>
      </c>
      <c r="U23" s="34"/>
    </row>
    <row r="24" spans="1:21">
      <c r="A24" s="37" t="s">
        <v>44</v>
      </c>
      <c r="B24" s="38"/>
      <c r="C24" s="37">
        <v>56404.342689999998</v>
      </c>
      <c r="D24" s="37">
        <v>2.9E-4</v>
      </c>
      <c r="E24">
        <f t="shared" si="0"/>
        <v>2569.9836640818248</v>
      </c>
      <c r="F24">
        <f t="shared" si="1"/>
        <v>2570</v>
      </c>
      <c r="G24">
        <f t="shared" si="4"/>
        <v>-2.3509999999077991E-2</v>
      </c>
      <c r="K24">
        <f t="shared" si="5"/>
        <v>-2.3509999999077991E-2</v>
      </c>
      <c r="O24">
        <f t="shared" ca="1" si="2"/>
        <v>-2.2331955571600743E-2</v>
      </c>
      <c r="Q24" s="2">
        <f t="shared" si="3"/>
        <v>41385.842689999998</v>
      </c>
      <c r="U24" s="34"/>
    </row>
    <row r="25" spans="1:21">
      <c r="A25" s="37" t="s">
        <v>44</v>
      </c>
      <c r="B25" s="38"/>
      <c r="C25" s="37">
        <v>56404.343130000001</v>
      </c>
      <c r="D25" s="37">
        <v>3.6000000000000002E-4</v>
      </c>
      <c r="E25">
        <f t="shared" si="0"/>
        <v>2569.9839698157275</v>
      </c>
      <c r="F25">
        <f t="shared" si="1"/>
        <v>2570</v>
      </c>
      <c r="G25">
        <f t="shared" si="4"/>
        <v>-2.306999999564141E-2</v>
      </c>
      <c r="K25">
        <f t="shared" si="5"/>
        <v>-2.306999999564141E-2</v>
      </c>
      <c r="O25">
        <f t="shared" ca="1" si="2"/>
        <v>-2.2331955571600743E-2</v>
      </c>
      <c r="Q25" s="2">
        <f t="shared" si="3"/>
        <v>41385.843130000001</v>
      </c>
      <c r="U25" s="34"/>
    </row>
    <row r="26" spans="1:21">
      <c r="A26" s="37" t="s">
        <v>44</v>
      </c>
      <c r="B26" s="38"/>
      <c r="C26" s="37">
        <v>56404.343229999999</v>
      </c>
      <c r="D26" s="37">
        <v>5.1000000000000004E-4</v>
      </c>
      <c r="E26">
        <f t="shared" si="0"/>
        <v>2569.9840393007034</v>
      </c>
      <c r="F26">
        <f t="shared" si="1"/>
        <v>2570</v>
      </c>
      <c r="G26">
        <f t="shared" si="4"/>
        <v>-2.2969999998167623E-2</v>
      </c>
      <c r="K26">
        <f t="shared" si="5"/>
        <v>-2.2969999998167623E-2</v>
      </c>
      <c r="O26">
        <f t="shared" ca="1" si="2"/>
        <v>-2.2331955571600743E-2</v>
      </c>
      <c r="Q26" s="2">
        <f t="shared" si="3"/>
        <v>41385.843229999999</v>
      </c>
      <c r="U26" s="34"/>
    </row>
    <row r="27" spans="1:21">
      <c r="A27" s="37" t="s">
        <v>44</v>
      </c>
      <c r="B27" s="38"/>
      <c r="C27" s="37">
        <v>56404.343520000002</v>
      </c>
      <c r="D27" s="37">
        <v>2.9999999999999997E-4</v>
      </c>
      <c r="E27">
        <f t="shared" si="0"/>
        <v>2569.9842408071399</v>
      </c>
      <c r="F27">
        <f t="shared" si="1"/>
        <v>2570</v>
      </c>
      <c r="G27">
        <f t="shared" si="4"/>
        <v>-2.2679999994579703E-2</v>
      </c>
      <c r="K27">
        <f t="shared" si="5"/>
        <v>-2.2679999994579703E-2</v>
      </c>
      <c r="O27">
        <f t="shared" ca="1" si="2"/>
        <v>-2.2331955571600743E-2</v>
      </c>
      <c r="Q27" s="2">
        <f t="shared" si="3"/>
        <v>41385.843520000002</v>
      </c>
      <c r="U27" s="34"/>
    </row>
    <row r="28" spans="1:21">
      <c r="A28" s="37" t="s">
        <v>45</v>
      </c>
      <c r="B28" s="38" t="s">
        <v>37</v>
      </c>
      <c r="C28" s="39">
        <v>56683.538670000002</v>
      </c>
      <c r="D28" s="37">
        <v>2.9999999999999997E-4</v>
      </c>
      <c r="E28">
        <f t="shared" si="0"/>
        <v>2763.982927541068</v>
      </c>
      <c r="F28">
        <f t="shared" si="1"/>
        <v>2764</v>
      </c>
      <c r="G28">
        <f t="shared" si="4"/>
        <v>-2.4569999994128011E-2</v>
      </c>
      <c r="K28">
        <f t="shared" si="5"/>
        <v>-2.4569999994128011E-2</v>
      </c>
      <c r="O28">
        <f t="shared" ca="1" si="2"/>
        <v>-2.3960567836860361E-2</v>
      </c>
      <c r="Q28" s="2">
        <f t="shared" si="3"/>
        <v>41665.038670000002</v>
      </c>
      <c r="U28" s="34"/>
    </row>
    <row r="29" spans="1:21">
      <c r="A29" s="37" t="s">
        <v>45</v>
      </c>
      <c r="B29" s="38" t="s">
        <v>37</v>
      </c>
      <c r="C29" s="39">
        <v>56683.538710000001</v>
      </c>
      <c r="D29" s="37">
        <v>2.9999999999999997E-4</v>
      </c>
      <c r="E29">
        <f t="shared" si="0"/>
        <v>2763.9829553350583</v>
      </c>
      <c r="F29">
        <f t="shared" si="1"/>
        <v>2764</v>
      </c>
      <c r="G29">
        <f t="shared" si="4"/>
        <v>-2.4529999995138496E-2</v>
      </c>
      <c r="K29">
        <f t="shared" si="5"/>
        <v>-2.4529999995138496E-2</v>
      </c>
      <c r="O29">
        <f t="shared" ca="1" si="2"/>
        <v>-2.3960567836860361E-2</v>
      </c>
      <c r="Q29" s="2">
        <f t="shared" si="3"/>
        <v>41665.038710000001</v>
      </c>
    </row>
    <row r="30" spans="1:21">
      <c r="A30" s="37" t="s">
        <v>45</v>
      </c>
      <c r="B30" s="38" t="s">
        <v>37</v>
      </c>
      <c r="C30" s="39">
        <v>56683.538979999998</v>
      </c>
      <c r="D30" s="37">
        <v>2.9999999999999997E-4</v>
      </c>
      <c r="E30">
        <f t="shared" si="0"/>
        <v>2763.9831429444948</v>
      </c>
      <c r="F30">
        <f t="shared" si="1"/>
        <v>2764</v>
      </c>
      <c r="G30">
        <f t="shared" si="4"/>
        <v>-2.4259999998321291E-2</v>
      </c>
      <c r="K30">
        <f t="shared" si="5"/>
        <v>-2.4259999998321291E-2</v>
      </c>
      <c r="O30">
        <f t="shared" ca="1" si="2"/>
        <v>-2.3960567836860361E-2</v>
      </c>
      <c r="Q30" s="2">
        <f t="shared" si="3"/>
        <v>41665.038979999998</v>
      </c>
    </row>
    <row r="31" spans="1:21">
      <c r="A31" s="37" t="s">
        <v>45</v>
      </c>
      <c r="B31" s="38" t="s">
        <v>37</v>
      </c>
      <c r="C31" s="39">
        <v>56683.540119999998</v>
      </c>
      <c r="D31" s="37">
        <v>4.0000000000000002E-4</v>
      </c>
      <c r="E31">
        <f t="shared" si="0"/>
        <v>2763.9839350732368</v>
      </c>
      <c r="F31">
        <f t="shared" si="1"/>
        <v>2764</v>
      </c>
      <c r="G31">
        <f t="shared" si="4"/>
        <v>-2.3119999998016283E-2</v>
      </c>
      <c r="K31">
        <f t="shared" si="5"/>
        <v>-2.3119999998016283E-2</v>
      </c>
      <c r="O31">
        <f t="shared" ca="1" si="2"/>
        <v>-2.3960567836860361E-2</v>
      </c>
      <c r="Q31" s="2">
        <f t="shared" si="3"/>
        <v>41665.040119999998</v>
      </c>
    </row>
    <row r="32" spans="1:21">
      <c r="A32" s="44" t="s">
        <v>55</v>
      </c>
      <c r="B32" s="45" t="s">
        <v>37</v>
      </c>
      <c r="C32" s="46">
        <v>57089.38</v>
      </c>
      <c r="D32" s="46">
        <v>5.9999999999999995E-4</v>
      </c>
      <c r="E32">
        <f t="shared" si="0"/>
        <v>3045.9816837599701</v>
      </c>
      <c r="F32">
        <f t="shared" si="1"/>
        <v>3046</v>
      </c>
      <c r="G32">
        <f t="shared" si="4"/>
        <v>-2.636000000347849E-2</v>
      </c>
      <c r="K32">
        <f t="shared" si="5"/>
        <v>-2.636000000347849E-2</v>
      </c>
      <c r="O32">
        <f t="shared" ca="1" si="2"/>
        <v>-2.6327932057495469E-2</v>
      </c>
      <c r="Q32" s="2">
        <f t="shared" si="3"/>
        <v>42070.879999999997</v>
      </c>
    </row>
    <row r="33" spans="1:21">
      <c r="A33" s="47" t="s">
        <v>54</v>
      </c>
      <c r="B33" s="48" t="s">
        <v>37</v>
      </c>
      <c r="C33" s="47">
        <v>57092.978600000002</v>
      </c>
      <c r="D33" s="47" t="s">
        <v>56</v>
      </c>
      <c r="E33">
        <f t="shared" si="0"/>
        <v>3048.4821701548149</v>
      </c>
      <c r="F33">
        <f t="shared" si="1"/>
        <v>3048.5</v>
      </c>
      <c r="G33">
        <f t="shared" si="4"/>
        <v>-2.5659999999334104E-2</v>
      </c>
      <c r="K33">
        <f t="shared" si="5"/>
        <v>-2.5659999999334104E-2</v>
      </c>
      <c r="O33">
        <f t="shared" ca="1" si="2"/>
        <v>-2.6348919328955001E-2</v>
      </c>
      <c r="Q33" s="2">
        <f t="shared" si="3"/>
        <v>42074.478600000002</v>
      </c>
    </row>
    <row r="34" spans="1:21">
      <c r="A34" s="44" t="s">
        <v>55</v>
      </c>
      <c r="B34" s="45" t="s">
        <v>37</v>
      </c>
      <c r="C34" s="46">
        <v>57125.358469999999</v>
      </c>
      <c r="D34" s="46">
        <v>2.0000000000000001E-4</v>
      </c>
      <c r="E34">
        <f t="shared" si="0"/>
        <v>3070.9813154895915</v>
      </c>
      <c r="F34">
        <f t="shared" si="1"/>
        <v>3071</v>
      </c>
      <c r="G34">
        <f t="shared" si="4"/>
        <v>-2.68900000010035E-2</v>
      </c>
      <c r="K34">
        <f t="shared" si="5"/>
        <v>-2.68900000010035E-2</v>
      </c>
      <c r="O34">
        <f t="shared" ca="1" si="2"/>
        <v>-2.6537804772090782E-2</v>
      </c>
      <c r="Q34" s="2">
        <f t="shared" si="3"/>
        <v>42106.858469999999</v>
      </c>
    </row>
    <row r="35" spans="1:21">
      <c r="A35" s="44" t="s">
        <v>55</v>
      </c>
      <c r="B35" s="45" t="s">
        <v>37</v>
      </c>
      <c r="C35" s="46">
        <v>57125.358769999999</v>
      </c>
      <c r="D35" s="46">
        <v>2.9999999999999997E-4</v>
      </c>
      <c r="E35">
        <f t="shared" si="0"/>
        <v>3070.9815239445234</v>
      </c>
      <c r="F35">
        <f t="shared" si="1"/>
        <v>3071</v>
      </c>
      <c r="G35">
        <f t="shared" si="4"/>
        <v>-2.659000000130618E-2</v>
      </c>
      <c r="K35">
        <f t="shared" si="5"/>
        <v>-2.659000000130618E-2</v>
      </c>
      <c r="O35">
        <f t="shared" ca="1" si="2"/>
        <v>-2.6537804772090782E-2</v>
      </c>
      <c r="Q35" s="2">
        <f t="shared" si="3"/>
        <v>42106.858769999999</v>
      </c>
    </row>
    <row r="36" spans="1:21">
      <c r="A36" s="44" t="s">
        <v>55</v>
      </c>
      <c r="B36" s="45" t="s">
        <v>37</v>
      </c>
      <c r="C36" s="46">
        <v>57125.358919999999</v>
      </c>
      <c r="D36" s="46">
        <v>2.9999999999999997E-4</v>
      </c>
      <c r="E36">
        <f t="shared" si="0"/>
        <v>3070.9816281719895</v>
      </c>
      <c r="F36">
        <f t="shared" si="1"/>
        <v>3071</v>
      </c>
      <c r="G36">
        <f t="shared" si="4"/>
        <v>-2.644000000145752E-2</v>
      </c>
      <c r="K36">
        <f t="shared" si="5"/>
        <v>-2.644000000145752E-2</v>
      </c>
      <c r="O36">
        <f t="shared" ca="1" si="2"/>
        <v>-2.6537804772090782E-2</v>
      </c>
      <c r="Q36" s="2">
        <f t="shared" si="3"/>
        <v>42106.858919999999</v>
      </c>
    </row>
    <row r="37" spans="1:21">
      <c r="A37" s="44" t="s">
        <v>55</v>
      </c>
      <c r="B37" s="45" t="s">
        <v>37</v>
      </c>
      <c r="C37" s="46">
        <v>57125.359250000001</v>
      </c>
      <c r="D37" s="46">
        <v>2.9999999999999997E-4</v>
      </c>
      <c r="E37">
        <f t="shared" si="0"/>
        <v>3070.9818574724163</v>
      </c>
      <c r="F37">
        <f t="shared" si="1"/>
        <v>3071</v>
      </c>
      <c r="G37">
        <f t="shared" si="4"/>
        <v>-2.6109999998880085E-2</v>
      </c>
      <c r="K37">
        <f t="shared" si="5"/>
        <v>-2.6109999998880085E-2</v>
      </c>
      <c r="O37">
        <f t="shared" ca="1" si="2"/>
        <v>-2.6537804772090782E-2</v>
      </c>
      <c r="Q37" s="2">
        <f t="shared" si="3"/>
        <v>42106.859250000001</v>
      </c>
    </row>
    <row r="38" spans="1:21">
      <c r="A38" s="49" t="s">
        <v>53</v>
      </c>
      <c r="B38" s="50" t="s">
        <v>37</v>
      </c>
      <c r="C38" s="51">
        <v>57474.353300000002</v>
      </c>
      <c r="D38" s="51">
        <v>2.3999999999999998E-3</v>
      </c>
      <c r="E38">
        <f t="shared" si="0"/>
        <v>3313.4802940604268</v>
      </c>
      <c r="F38">
        <f t="shared" si="1"/>
        <v>3313.5</v>
      </c>
      <c r="G38">
        <f t="shared" si="4"/>
        <v>-2.8359999996609986E-2</v>
      </c>
      <c r="K38">
        <f t="shared" si="5"/>
        <v>-2.8359999996609986E-2</v>
      </c>
      <c r="O38">
        <f t="shared" ca="1" si="2"/>
        <v>-2.8573570103665298E-2</v>
      </c>
      <c r="Q38" s="2">
        <f t="shared" si="3"/>
        <v>42455.853300000002</v>
      </c>
    </row>
    <row r="39" spans="1:21">
      <c r="A39" s="40" t="s">
        <v>47</v>
      </c>
      <c r="B39" s="41" t="s">
        <v>48</v>
      </c>
      <c r="C39" s="42">
        <v>57484.428</v>
      </c>
      <c r="D39" s="43">
        <v>3.0000000000000001E-3</v>
      </c>
      <c r="E39">
        <f t="shared" si="0"/>
        <v>3320.4806970732939</v>
      </c>
      <c r="F39">
        <f t="shared" si="1"/>
        <v>3320.5</v>
      </c>
      <c r="G39">
        <f t="shared" si="4"/>
        <v>-2.7779999996710103E-2</v>
      </c>
      <c r="I39">
        <f>+G39</f>
        <v>-2.7779999996710103E-2</v>
      </c>
      <c r="O39">
        <f t="shared" ca="1" si="2"/>
        <v>-2.8632334463751987E-2</v>
      </c>
      <c r="Q39" s="2">
        <f t="shared" si="3"/>
        <v>42465.928</v>
      </c>
    </row>
    <row r="40" spans="1:21">
      <c r="A40" s="40" t="s">
        <v>47</v>
      </c>
      <c r="B40" s="41" t="s">
        <v>37</v>
      </c>
      <c r="C40" s="42">
        <v>57499.538</v>
      </c>
      <c r="D40" s="43">
        <v>5.0000000000000001E-3</v>
      </c>
      <c r="E40">
        <f t="shared" si="0"/>
        <v>3330.9798771505616</v>
      </c>
      <c r="F40">
        <f t="shared" si="1"/>
        <v>3331</v>
      </c>
      <c r="G40">
        <f t="shared" si="4"/>
        <v>-2.8959999996004626E-2</v>
      </c>
      <c r="I40">
        <f>+G40</f>
        <v>-2.8959999996004626E-2</v>
      </c>
      <c r="O40">
        <f t="shared" ca="1" si="2"/>
        <v>-2.8720481003882015E-2</v>
      </c>
      <c r="Q40" s="2">
        <f t="shared" si="3"/>
        <v>42481.038</v>
      </c>
    </row>
    <row r="41" spans="1:21">
      <c r="A41" s="52" t="s">
        <v>0</v>
      </c>
      <c r="B41" s="53" t="s">
        <v>37</v>
      </c>
      <c r="C41" s="54">
        <v>57836.308400000002</v>
      </c>
      <c r="D41" s="54">
        <v>4.7000000000000002E-3</v>
      </c>
      <c r="E41">
        <f t="shared" si="0"/>
        <v>3564.9847133049857</v>
      </c>
      <c r="F41">
        <f t="shared" si="1"/>
        <v>3565</v>
      </c>
      <c r="O41">
        <f t="shared" ca="1" si="2"/>
        <v>-3.0684889612494128E-2</v>
      </c>
      <c r="Q41" s="2">
        <f t="shared" si="3"/>
        <v>42817.808400000002</v>
      </c>
      <c r="U41">
        <f>+C41-(C$7+F41*C$8)</f>
        <v>-2.1999999997206032E-2</v>
      </c>
    </row>
    <row r="42" spans="1:21">
      <c r="A42" s="52" t="s">
        <v>0</v>
      </c>
      <c r="B42" s="53" t="s">
        <v>37</v>
      </c>
      <c r="C42" s="54">
        <v>57841.335899999998</v>
      </c>
      <c r="D42" s="54">
        <v>2.9999999999999997E-4</v>
      </c>
      <c r="E42">
        <f t="shared" si="0"/>
        <v>3568.478070541149</v>
      </c>
      <c r="F42">
        <f t="shared" si="1"/>
        <v>3568.5</v>
      </c>
      <c r="G42">
        <f>+C42-(C$7+F42*C$8)</f>
        <v>-3.1560000003082678E-2</v>
      </c>
      <c r="K42">
        <f>+G42</f>
        <v>-3.1560000003082678E-2</v>
      </c>
      <c r="O42">
        <f t="shared" ca="1" si="2"/>
        <v>-3.0714271792537471E-2</v>
      </c>
      <c r="Q42" s="2">
        <f t="shared" si="3"/>
        <v>42822.835899999998</v>
      </c>
    </row>
    <row r="43" spans="1:21">
      <c r="A43" s="55" t="s">
        <v>57</v>
      </c>
      <c r="B43" s="56" t="s">
        <v>37</v>
      </c>
      <c r="C43" s="57">
        <v>59311.430999999866</v>
      </c>
      <c r="D43" s="55">
        <v>3.0000000000000001E-3</v>
      </c>
      <c r="E43">
        <f t="shared" ref="E43:E44" si="6">+(C43-C$7)/C$8</f>
        <v>4589.9733177686066</v>
      </c>
      <c r="F43">
        <f t="shared" ref="F43:F44" si="7">ROUND(2*E43,0)/2</f>
        <v>4590</v>
      </c>
      <c r="G43">
        <f t="shared" ref="G43:G44" si="8">+C43-(C$7+F43*C$8)</f>
        <v>-3.8400000135879964E-2</v>
      </c>
      <c r="K43">
        <f t="shared" ref="K43:K44" si="9">+G43</f>
        <v>-3.8400000135879964E-2</v>
      </c>
      <c r="O43">
        <f t="shared" ref="O43:O44" ca="1" si="10">+C$11+C$12*$F43</f>
        <v>-3.928967091090188E-2</v>
      </c>
      <c r="Q43" s="2">
        <f t="shared" ref="Q43:Q44" si="11">+C43-15018.5</f>
        <v>44292.930999999866</v>
      </c>
    </row>
    <row r="44" spans="1:21">
      <c r="A44" s="55" t="s">
        <v>58</v>
      </c>
      <c r="B44" s="56" t="s">
        <v>48</v>
      </c>
      <c r="C44" s="57">
        <v>59688.487999999998</v>
      </c>
      <c r="D44" s="55">
        <v>3.0000000000000001E-3</v>
      </c>
      <c r="E44">
        <f t="shared" si="6"/>
        <v>4851.9712888073591</v>
      </c>
      <c r="F44">
        <f t="shared" si="7"/>
        <v>4852</v>
      </c>
      <c r="G44">
        <f t="shared" si="8"/>
        <v>-4.1320000003906898E-2</v>
      </c>
      <c r="K44">
        <f t="shared" si="9"/>
        <v>-4.1320000003906898E-2</v>
      </c>
      <c r="O44">
        <f t="shared" ca="1" si="10"/>
        <v>-4.1489136959860742E-2</v>
      </c>
      <c r="Q44" s="2">
        <f t="shared" si="11"/>
        <v>44669.987999999998</v>
      </c>
    </row>
    <row r="45" spans="1:21">
      <c r="C45" s="10"/>
      <c r="D45" s="10"/>
      <c r="K45" s="35"/>
    </row>
    <row r="46" spans="1:21">
      <c r="C46" s="10"/>
      <c r="D46" s="10"/>
    </row>
    <row r="47" spans="1:21">
      <c r="C47" s="10"/>
      <c r="D47" s="10"/>
    </row>
    <row r="48" spans="1:21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</sheetData>
  <phoneticPr fontId="7" type="noConversion"/>
  <hyperlinks>
    <hyperlink ref="H62914" r:id="rId1" display="http://vsolj.cetus-net.org/bulletin.html"/>
    <hyperlink ref="H62907" r:id="rId2" display="https://www.aavso.org/ejaavso"/>
    <hyperlink ref="I62914" r:id="rId3" display="http://vsolj.cetus-net.org/bulletin.html"/>
    <hyperlink ref="AQ56565" r:id="rId4" display="http://cdsbib.u-strasbg.fr/cgi-bin/cdsbib?1990RMxAA..21..381G"/>
    <hyperlink ref="H62911" r:id="rId5" display="https://www.aavso.org/ejaavso"/>
    <hyperlink ref="AP3929" r:id="rId6" display="http://cdsbib.u-strasbg.fr/cgi-bin/cdsbib?1990RMxAA..21..381G"/>
    <hyperlink ref="AP3932" r:id="rId7" display="http://cdsbib.u-strasbg.fr/cgi-bin/cdsbib?1990RMxAA..21..381G"/>
    <hyperlink ref="AP3930" r:id="rId8" display="http://cdsbib.u-strasbg.fr/cgi-bin/cdsbib?1990RMxAA..21..381G"/>
    <hyperlink ref="AP3914" r:id="rId9" display="http://cdsbib.u-strasbg.fr/cgi-bin/cdsbib?1990RMxAA..21..381G"/>
    <hyperlink ref="AQ4143" r:id="rId10" display="http://cdsbib.u-strasbg.fr/cgi-bin/cdsbib?1990RMxAA..21..381G"/>
    <hyperlink ref="AQ4147" r:id="rId11" display="http://cdsbib.u-strasbg.fr/cgi-bin/cdsbib?1990RMxAA..21..381G"/>
    <hyperlink ref="AQ63827" r:id="rId12" display="http://cdsbib.u-strasbg.fr/cgi-bin/cdsbib?1990RMxAA..21..381G"/>
    <hyperlink ref="I1035" r:id="rId13" display="http://vsolj.cetus-net.org/bulletin.html"/>
    <hyperlink ref="H1035" r:id="rId14" display="http://vsolj.cetus-net.org/bulletin.html"/>
    <hyperlink ref="AQ64488" r:id="rId15" display="http://cdsbib.u-strasbg.fr/cgi-bin/cdsbib?1990RMxAA..21..381G"/>
    <hyperlink ref="AQ64487" r:id="rId16" display="http://cdsbib.u-strasbg.fr/cgi-bin/cdsbib?1990RMxAA..21..381G"/>
    <hyperlink ref="AP2205" r:id="rId17" display="http://cdsbib.u-strasbg.fr/cgi-bin/cdsbib?1990RMxAA..21..381G"/>
    <hyperlink ref="AP2223" r:id="rId18" display="http://cdsbib.u-strasbg.fr/cgi-bin/cdsbib?1990RMxAA..21..381G"/>
    <hyperlink ref="AP2224" r:id="rId19" display="http://cdsbib.u-strasbg.fr/cgi-bin/cdsbib?1990RMxAA..21..381G"/>
    <hyperlink ref="AP222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2023-01-24T05:50:40Z</dcterms:modified>
</cp:coreProperties>
</file>