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E731409-7BD2-4C01-8D01-AE4D5D3911B7}" xr6:coauthVersionLast="47" xr6:coauthVersionMax="47" xr10:uidLastSave="{00000000-0000-0000-0000-000000000000}"/>
  <bookViews>
    <workbookView xWindow="13560" yWindow="69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K38" i="1" s="1"/>
  <c r="Q38" i="1"/>
  <c r="Q37" i="1"/>
  <c r="Q35" i="1"/>
  <c r="Q36" i="1"/>
  <c r="D9" i="1"/>
  <c r="C9" i="1"/>
  <c r="Q32" i="1"/>
  <c r="Q33" i="1"/>
  <c r="Q34" i="1"/>
  <c r="Q30" i="1"/>
  <c r="C7" i="1"/>
  <c r="E35" i="1"/>
  <c r="F35" i="1"/>
  <c r="C8" i="1"/>
  <c r="Q29" i="1"/>
  <c r="Q31" i="1"/>
  <c r="Q25" i="1"/>
  <c r="Q28" i="1"/>
  <c r="Q27" i="1"/>
  <c r="Q26" i="1"/>
  <c r="F16" i="1"/>
  <c r="C17" i="1"/>
  <c r="Q21" i="1"/>
  <c r="Q22" i="1"/>
  <c r="Q23" i="1"/>
  <c r="Q24" i="1"/>
  <c r="E34" i="1"/>
  <c r="F34" i="1"/>
  <c r="E30" i="1"/>
  <c r="F30" i="1"/>
  <c r="E28" i="1"/>
  <c r="F28" i="1"/>
  <c r="G28" i="1"/>
  <c r="K28" i="1"/>
  <c r="E26" i="1"/>
  <c r="F26" i="1"/>
  <c r="E24" i="1"/>
  <c r="F24" i="1"/>
  <c r="G24" i="1"/>
  <c r="K24" i="1"/>
  <c r="E22" i="1"/>
  <c r="F22" i="1"/>
  <c r="E37" i="1"/>
  <c r="F37" i="1"/>
  <c r="G37" i="1"/>
  <c r="K37" i="1"/>
  <c r="E33" i="1"/>
  <c r="F33" i="1"/>
  <c r="G33" i="1"/>
  <c r="K33" i="1"/>
  <c r="E31" i="1"/>
  <c r="F31" i="1"/>
  <c r="G31" i="1"/>
  <c r="K31" i="1"/>
  <c r="E29" i="1"/>
  <c r="F29" i="1"/>
  <c r="G29" i="1"/>
  <c r="K29" i="1"/>
  <c r="E27" i="1"/>
  <c r="F27" i="1"/>
  <c r="G27" i="1"/>
  <c r="K27" i="1"/>
  <c r="E25" i="1"/>
  <c r="F25" i="1"/>
  <c r="G25" i="1"/>
  <c r="K25" i="1"/>
  <c r="E23" i="1"/>
  <c r="F23" i="1"/>
  <c r="G23" i="1"/>
  <c r="K23" i="1"/>
  <c r="E21" i="1"/>
  <c r="F21" i="1"/>
  <c r="G21" i="1"/>
  <c r="E36" i="1"/>
  <c r="F36" i="1"/>
  <c r="G36" i="1"/>
  <c r="K36" i="1"/>
  <c r="U35" i="1"/>
  <c r="G34" i="1"/>
  <c r="K34" i="1"/>
  <c r="E32" i="1"/>
  <c r="F32" i="1"/>
  <c r="G32" i="1"/>
  <c r="K32" i="1"/>
  <c r="G30" i="1"/>
  <c r="J30" i="1"/>
  <c r="G26" i="1"/>
  <c r="K26" i="1"/>
  <c r="G22" i="1"/>
  <c r="K22" i="1"/>
  <c r="K21" i="1"/>
  <c r="C12" i="1"/>
  <c r="C11" i="1"/>
  <c r="O38" i="1" l="1"/>
  <c r="O24" i="1"/>
  <c r="O21" i="1"/>
  <c r="O31" i="1"/>
  <c r="O26" i="1"/>
  <c r="O32" i="1"/>
  <c r="O36" i="1"/>
  <c r="C15" i="1"/>
  <c r="O35" i="1"/>
  <c r="O27" i="1"/>
  <c r="O34" i="1"/>
  <c r="O33" i="1"/>
  <c r="O30" i="1"/>
  <c r="O28" i="1"/>
  <c r="O23" i="1"/>
  <c r="O25" i="1"/>
  <c r="O29" i="1"/>
  <c r="O37" i="1"/>
  <c r="O2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<sst xmlns="http://schemas.openxmlformats.org/spreadsheetml/2006/main" count="81" uniqueCount="59">
  <si>
    <t>IBVS 6244</t>
  </si>
  <si>
    <t>VSB-059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</si>
  <si>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</si>
  <si>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</si>
  <si>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</si>
  <si>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</si>
  <si>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</si>
  <si>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</si>
  <si>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</si>
  <si>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</si>
  <si>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</si>
  <si>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</si>
  <si>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</si>
  <si>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</si>
  <si>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</si>
  <si>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</si>
  <si>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</si>
  <si>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</si>
  <si>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</si>
  <si>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</si>
  <si>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</si>
  <si>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</si>
  <si>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</si>
  <si>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</si>
  <si>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</si>
  <si>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</si>
  <si>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</si>
  <si>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</si>
  <si>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</si>
  <si>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</si>
  <si>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</si>
  <si>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</si>
  <si>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</si>
  <si>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</si>
  <si>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</si>
  <si>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</si>
  <si>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WY Sex / GSC 4903-1476</t>
  </si>
  <si>
    <t>EW</t>
  </si>
  <si>
    <t>IBVS 5455 Eph.</t>
  </si>
  <si>
    <t>I</t>
  </si>
  <si>
    <t>IBVS 5455</t>
  </si>
  <si>
    <t>Add cycle</t>
  </si>
  <si>
    <t>Old Cycle</t>
  </si>
  <si>
    <t>IBVS 5997</t>
  </si>
  <si>
    <t>II</t>
  </si>
  <si>
    <t>OEJV 0137</t>
  </si>
  <si>
    <t>OEJV 0168</t>
  </si>
  <si>
    <t>IBVS 6157</t>
  </si>
  <si>
    <t>IBVS 6196</t>
  </si>
  <si>
    <t>VSB 060</t>
  </si>
  <si>
    <t>Rc</t>
  </si>
  <si>
    <t>pg</t>
  </si>
  <si>
    <t>vis</t>
  </si>
  <si>
    <t>PE</t>
  </si>
  <si>
    <t>CCD</t>
  </si>
  <si>
    <t>BAD?</t>
  </si>
  <si>
    <t>Ic</t>
  </si>
  <si>
    <t>RHN 2021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</si>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</sst>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4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horizontal="left" vertical="center"/>
    </xf>
    <xf numFmtId="0" fontId="11" fillId="0" borderId="0" xfId="0" applyFont="1" applyAlignment="1"/>
    <xf numFmtId="0" fontId="14" fillId="0" borderId="11" xfId="0" applyFont="1" applyBorder="1" applyAlignment="1"/>
    <xf numFmtId="0" fontId="0" fillId="0" borderId="12" xfId="0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2" fillId="0" borderId="8" xfId="0" applyFont="1" applyBorder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center" wrapText="1"/>
    </xf>
    <xf numFmtId="0" fontId="31" fillId="0" borderId="0" xfId="42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6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Sex - O-C Diagr.</a:t>
            </a:r>
          </a:p>
        </c:rich>
      </c:tx>
      <c:layout>
        <c:manualLayout>
          <c:xMode val="edge"/>
          <c:yMode val="edge"/>
          <c:x val="0.3849624060150376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8.9999999999999998E-4</c:v>
                  </c:pt>
                  <c:pt idx="11">
                    <c:v>1.5E-3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8.9999999999999998E-4</c:v>
                  </c:pt>
                  <c:pt idx="11">
                    <c:v>1.5E-3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15761</c:v>
                </c:pt>
                <c:pt idx="11">
                  <c:v>16821</c:v>
                </c:pt>
                <c:pt idx="12">
                  <c:v>16660</c:v>
                </c:pt>
                <c:pt idx="13">
                  <c:v>16659.5</c:v>
                </c:pt>
                <c:pt idx="14">
                  <c:v>15757.5</c:v>
                </c:pt>
                <c:pt idx="15">
                  <c:v>18750</c:v>
                </c:pt>
                <c:pt idx="16">
                  <c:v>22812.5</c:v>
                </c:pt>
                <c:pt idx="17">
                  <c:v>23485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B9-4D2E-924B-2FC10B3520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8.9999999999999998E-4</c:v>
                  </c:pt>
                  <c:pt idx="11">
                    <c:v>1.5E-3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8.9999999999999998E-4</c:v>
                  </c:pt>
                  <c:pt idx="11">
                    <c:v>1.5E-3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15761</c:v>
                </c:pt>
                <c:pt idx="11">
                  <c:v>16821</c:v>
                </c:pt>
                <c:pt idx="12">
                  <c:v>16660</c:v>
                </c:pt>
                <c:pt idx="13">
                  <c:v>16659.5</c:v>
                </c:pt>
                <c:pt idx="14">
                  <c:v>15757.5</c:v>
                </c:pt>
                <c:pt idx="15">
                  <c:v>18750</c:v>
                </c:pt>
                <c:pt idx="16">
                  <c:v>22812.5</c:v>
                </c:pt>
                <c:pt idx="17">
                  <c:v>23485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B9-4D2E-924B-2FC10B3520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8.9999999999999998E-4</c:v>
                  </c:pt>
                  <c:pt idx="11">
                    <c:v>1.5E-3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8.9999999999999998E-4</c:v>
                  </c:pt>
                  <c:pt idx="11">
                    <c:v>1.5E-3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15761</c:v>
                </c:pt>
                <c:pt idx="11">
                  <c:v>16821</c:v>
                </c:pt>
                <c:pt idx="12">
                  <c:v>16660</c:v>
                </c:pt>
                <c:pt idx="13">
                  <c:v>16659.5</c:v>
                </c:pt>
                <c:pt idx="14">
                  <c:v>15757.5</c:v>
                </c:pt>
                <c:pt idx="15">
                  <c:v>18750</c:v>
                </c:pt>
                <c:pt idx="16">
                  <c:v>22812.5</c:v>
                </c:pt>
                <c:pt idx="17">
                  <c:v>23485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9">
                  <c:v>-3.2249999931082129E-3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B9-4D2E-924B-2FC10B3520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8.9999999999999998E-4</c:v>
                  </c:pt>
                  <c:pt idx="11">
                    <c:v>1.5E-3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8.9999999999999998E-4</c:v>
                  </c:pt>
                  <c:pt idx="11">
                    <c:v>1.5E-3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15761</c:v>
                </c:pt>
                <c:pt idx="11">
                  <c:v>16821</c:v>
                </c:pt>
                <c:pt idx="12">
                  <c:v>16660</c:v>
                </c:pt>
                <c:pt idx="13">
                  <c:v>16659.5</c:v>
                </c:pt>
                <c:pt idx="14">
                  <c:v>15757.5</c:v>
                </c:pt>
                <c:pt idx="15">
                  <c:v>18750</c:v>
                </c:pt>
                <c:pt idx="16">
                  <c:v>22812.5</c:v>
                </c:pt>
                <c:pt idx="17">
                  <c:v>23485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0">
                  <c:v>-1.2299999943934381E-3</c:v>
                </c:pt>
                <c:pt idx="1">
                  <c:v>-2.0199999999022111E-3</c:v>
                </c:pt>
                <c:pt idx="2">
                  <c:v>4.50000079581514E-5</c:v>
                </c:pt>
                <c:pt idx="3">
                  <c:v>0</c:v>
                </c:pt>
                <c:pt idx="4">
                  <c:v>-3.4349999987171032E-3</c:v>
                </c:pt>
                <c:pt idx="5">
                  <c:v>-1.3424999997369014E-3</c:v>
                </c:pt>
                <c:pt idx="6">
                  <c:v>-3.4799999921233393E-3</c:v>
                </c:pt>
                <c:pt idx="7">
                  <c:v>-2.1875000020372681E-3</c:v>
                </c:pt>
                <c:pt idx="8">
                  <c:v>-2.384999992500525E-3</c:v>
                </c:pt>
                <c:pt idx="10">
                  <c:v>-4.7750000012456439E-3</c:v>
                </c:pt>
                <c:pt idx="11">
                  <c:v>-5.1549999989219941E-3</c:v>
                </c:pt>
                <c:pt idx="12">
                  <c:v>-4.4999999954598024E-3</c:v>
                </c:pt>
                <c:pt idx="13">
                  <c:v>-1.0724999956437387E-3</c:v>
                </c:pt>
                <c:pt idx="15">
                  <c:v>-3.2499999942956492E-3</c:v>
                </c:pt>
                <c:pt idx="16">
                  <c:v>-2.3875000042608008E-3</c:v>
                </c:pt>
                <c:pt idx="17">
                  <c:v>7.2500017995480448E-4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B9-4D2E-924B-2FC10B3520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8.9999999999999998E-4</c:v>
                  </c:pt>
                  <c:pt idx="11">
                    <c:v>1.5E-3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8.9999999999999998E-4</c:v>
                  </c:pt>
                  <c:pt idx="11">
                    <c:v>1.5E-3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15761</c:v>
                </c:pt>
                <c:pt idx="11">
                  <c:v>16821</c:v>
                </c:pt>
                <c:pt idx="12">
                  <c:v>16660</c:v>
                </c:pt>
                <c:pt idx="13">
                  <c:v>16659.5</c:v>
                </c:pt>
                <c:pt idx="14">
                  <c:v>15757.5</c:v>
                </c:pt>
                <c:pt idx="15">
                  <c:v>18750</c:v>
                </c:pt>
                <c:pt idx="16">
                  <c:v>22812.5</c:v>
                </c:pt>
                <c:pt idx="17">
                  <c:v>23485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B9-4D2E-924B-2FC10B3520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8.9999999999999998E-4</c:v>
                  </c:pt>
                  <c:pt idx="11">
                    <c:v>1.5E-3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8.9999999999999998E-4</c:v>
                  </c:pt>
                  <c:pt idx="11">
                    <c:v>1.5E-3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15761</c:v>
                </c:pt>
                <c:pt idx="11">
                  <c:v>16821</c:v>
                </c:pt>
                <c:pt idx="12">
                  <c:v>16660</c:v>
                </c:pt>
                <c:pt idx="13">
                  <c:v>16659.5</c:v>
                </c:pt>
                <c:pt idx="14">
                  <c:v>15757.5</c:v>
                </c:pt>
                <c:pt idx="15">
                  <c:v>18750</c:v>
                </c:pt>
                <c:pt idx="16">
                  <c:v>22812.5</c:v>
                </c:pt>
                <c:pt idx="17">
                  <c:v>23485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B9-4D2E-924B-2FC10B3520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8.9999999999999998E-4</c:v>
                  </c:pt>
                  <c:pt idx="11">
                    <c:v>1.5E-3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4.8000000000000001E-4</c:v>
                  </c:pt>
                  <c:pt idx="1">
                    <c:v>1.5E-3</c:v>
                  </c:pt>
                  <c:pt idx="2">
                    <c:v>4.2000000000000002E-4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8.9999999999999998E-4</c:v>
                  </c:pt>
                  <c:pt idx="11">
                    <c:v>1.5E-3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2.9999999999999997E-4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15761</c:v>
                </c:pt>
                <c:pt idx="11">
                  <c:v>16821</c:v>
                </c:pt>
                <c:pt idx="12">
                  <c:v>16660</c:v>
                </c:pt>
                <c:pt idx="13">
                  <c:v>16659.5</c:v>
                </c:pt>
                <c:pt idx="14">
                  <c:v>15757.5</c:v>
                </c:pt>
                <c:pt idx="15">
                  <c:v>18750</c:v>
                </c:pt>
                <c:pt idx="16">
                  <c:v>22812.5</c:v>
                </c:pt>
                <c:pt idx="17">
                  <c:v>23485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B9-4D2E-924B-2FC10B3520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15761</c:v>
                </c:pt>
                <c:pt idx="11">
                  <c:v>16821</c:v>
                </c:pt>
                <c:pt idx="12">
                  <c:v>16660</c:v>
                </c:pt>
                <c:pt idx="13">
                  <c:v>16659.5</c:v>
                </c:pt>
                <c:pt idx="14">
                  <c:v>15757.5</c:v>
                </c:pt>
                <c:pt idx="15">
                  <c:v>18750</c:v>
                </c:pt>
                <c:pt idx="16">
                  <c:v>22812.5</c:v>
                </c:pt>
                <c:pt idx="17">
                  <c:v>23485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-1.3417418060953949E-3</c:v>
                </c:pt>
                <c:pt idx="1">
                  <c:v>-1.3464337394586288E-3</c:v>
                </c:pt>
                <c:pt idx="2">
                  <c:v>-1.3508910761537009E-3</c:v>
                </c:pt>
                <c:pt idx="3">
                  <c:v>-1.3523768550520582E-3</c:v>
                </c:pt>
                <c:pt idx="4">
                  <c:v>-2.3507420758588178E-3</c:v>
                </c:pt>
                <c:pt idx="5">
                  <c:v>-2.3543783242153237E-3</c:v>
                </c:pt>
                <c:pt idx="6">
                  <c:v>-2.354573821438792E-3</c:v>
                </c:pt>
                <c:pt idx="7">
                  <c:v>-2.3558641031136813E-3</c:v>
                </c:pt>
                <c:pt idx="8">
                  <c:v>-2.5800212195421749E-3</c:v>
                </c:pt>
                <c:pt idx="9">
                  <c:v>-2.5812724017723705E-3</c:v>
                </c:pt>
                <c:pt idx="10">
                  <c:v>-2.5848695506841832E-3</c:v>
                </c:pt>
                <c:pt idx="11">
                  <c:v>-2.6677603734346464E-3</c:v>
                </c:pt>
                <c:pt idx="12">
                  <c:v>-2.6551703522433023E-3</c:v>
                </c:pt>
                <c:pt idx="13">
                  <c:v>-2.6551312527986091E-3</c:v>
                </c:pt>
                <c:pt idx="14">
                  <c:v>-2.5845958545713281E-3</c:v>
                </c:pt>
                <c:pt idx="15">
                  <c:v>-2.8186060310626121E-3</c:v>
                </c:pt>
                <c:pt idx="16">
                  <c:v>-3.136289019198232E-3</c:v>
                </c:pt>
                <c:pt idx="17">
                  <c:v>-3.1888777723111444E-3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B9-4D2E-924B-2FC10B35206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</c:v>
                </c:pt>
                <c:pt idx="1">
                  <c:v>-76</c:v>
                </c:pt>
                <c:pt idx="2">
                  <c:v>-19</c:v>
                </c:pt>
                <c:pt idx="3">
                  <c:v>0</c:v>
                </c:pt>
                <c:pt idx="4">
                  <c:v>12767</c:v>
                </c:pt>
                <c:pt idx="5">
                  <c:v>12813.5</c:v>
                </c:pt>
                <c:pt idx="6">
                  <c:v>12816</c:v>
                </c:pt>
                <c:pt idx="7">
                  <c:v>12832.5</c:v>
                </c:pt>
                <c:pt idx="8">
                  <c:v>15699</c:v>
                </c:pt>
                <c:pt idx="9">
                  <c:v>15715</c:v>
                </c:pt>
                <c:pt idx="10">
                  <c:v>15761</c:v>
                </c:pt>
                <c:pt idx="11">
                  <c:v>16821</c:v>
                </c:pt>
                <c:pt idx="12">
                  <c:v>16660</c:v>
                </c:pt>
                <c:pt idx="13">
                  <c:v>16659.5</c:v>
                </c:pt>
                <c:pt idx="14">
                  <c:v>15757.5</c:v>
                </c:pt>
                <c:pt idx="15">
                  <c:v>18750</c:v>
                </c:pt>
                <c:pt idx="16">
                  <c:v>22812.5</c:v>
                </c:pt>
                <c:pt idx="17">
                  <c:v>23485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4">
                  <c:v>7.1375000043190084E-3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B9-4D2E-924B-2FC10B352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8568"/>
        <c:axId val="1"/>
      </c:scatterChart>
      <c:valAx>
        <c:axId val="765808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53064690443099"/>
          <c:w val="0.7233082706766916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</xdr:rowOff>
    </xdr:from>
    <xdr:to>
      <xdr:col>17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76D910B-D078-12DD-204E-694B1E098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6"/>
  <sheetViews>
    <sheetView tabSelected="1" workbookViewId="0">
      <selection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25</v>
      </c>
      <c r="B2" s="26" t="s">
        <v>37</v>
      </c>
      <c r="C2" s="3"/>
      <c r="D2" s="3"/>
    </row>
    <row r="3" spans="1:6" ht="13.5" thickBot="1"/>
    <row r="4" spans="1:6" ht="13.5" thickBot="1">
      <c r="A4" s="27" t="s">
        <v>38</v>
      </c>
      <c r="C4" s="28">
        <v>50928.428699999997</v>
      </c>
      <c r="D4" s="29">
        <v>0.36805500000000002</v>
      </c>
    </row>
    <row r="5" spans="1:6">
      <c r="A5" s="9" t="s">
        <v>30</v>
      </c>
      <c r="B5" s="10"/>
      <c r="C5" s="11">
        <v>-9.5</v>
      </c>
      <c r="D5" s="10" t="s">
        <v>31</v>
      </c>
    </row>
    <row r="6" spans="1:6">
      <c r="A6" s="5" t="s">
        <v>2</v>
      </c>
    </row>
    <row r="7" spans="1:6">
      <c r="A7" t="s">
        <v>3</v>
      </c>
      <c r="C7">
        <f>+C4</f>
        <v>50928.428699999997</v>
      </c>
    </row>
    <row r="8" spans="1:6">
      <c r="A8" t="s">
        <v>4</v>
      </c>
      <c r="C8">
        <f>+D4</f>
        <v>0.36805500000000002</v>
      </c>
    </row>
    <row r="9" spans="1:6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0"/>
      <c r="B10" s="10"/>
      <c r="C10" s="4" t="s">
        <v>21</v>
      </c>
      <c r="D10" s="4" t="s">
        <v>22</v>
      </c>
      <c r="E10" s="10"/>
    </row>
    <row r="11" spans="1:6">
      <c r="A11" s="10" t="s">
        <v>17</v>
      </c>
      <c r="B11" s="10"/>
      <c r="C11" s="21">
        <f ca="1">INTERCEPT(INDIRECT($D$9):G988,INDIRECT($C$9):F988)</f>
        <v>-1.3523768550520582E-3</v>
      </c>
      <c r="D11" s="3"/>
      <c r="E11" s="10"/>
    </row>
    <row r="12" spans="1:6">
      <c r="A12" s="10" t="s">
        <v>18</v>
      </c>
      <c r="B12" s="10"/>
      <c r="C12" s="21">
        <f ca="1">SLOPE(INDIRECT($D$9):G988,INDIRECT($C$9):F988)</f>
        <v>-7.8198889387229548E-8</v>
      </c>
      <c r="D12" s="3"/>
      <c r="E12" s="10"/>
    </row>
    <row r="13" spans="1:6">
      <c r="A13" s="10" t="s">
        <v>20</v>
      </c>
      <c r="B13" s="10"/>
      <c r="C13" s="3" t="s">
        <v>15</v>
      </c>
    </row>
    <row r="14" spans="1:6">
      <c r="A14" s="10"/>
      <c r="B14" s="10"/>
      <c r="C14" s="10"/>
    </row>
    <row r="15" spans="1:6">
      <c r="A15" s="12" t="s">
        <v>19</v>
      </c>
      <c r="B15" s="10"/>
      <c r="C15" s="13">
        <f ca="1">(C7+C11)+(C8+C12)*INT(MAX(F21:F3529))</f>
        <v>59572.197186122226</v>
      </c>
      <c r="E15" s="14" t="s">
        <v>41</v>
      </c>
      <c r="F15" s="11">
        <v>1</v>
      </c>
    </row>
    <row r="16" spans="1:6">
      <c r="A16" s="16" t="s">
        <v>5</v>
      </c>
      <c r="B16" s="10"/>
      <c r="C16" s="17">
        <f ca="1">+C8+C12</f>
        <v>0.36805492180111066</v>
      </c>
      <c r="E16" s="14" t="s">
        <v>32</v>
      </c>
      <c r="F16" s="15">
        <f ca="1">NOW()+15018.5+$C$5/24</f>
        <v>59968.786243634255</v>
      </c>
    </row>
    <row r="17" spans="1:21" ht="13.5" thickBot="1">
      <c r="A17" s="14" t="s">
        <v>29</v>
      </c>
      <c r="B17" s="10"/>
      <c r="C17" s="10">
        <f>COUNT(C21:C2187)</f>
        <v>18</v>
      </c>
      <c r="E17" s="14" t="s">
        <v>42</v>
      </c>
      <c r="F17" s="15">
        <f ca="1">ROUND(2*(F16-$C$7)/$C$8,0)/2+F15</f>
        <v>24563.5</v>
      </c>
    </row>
    <row r="18" spans="1:21" ht="14.25" thickTop="1" thickBot="1">
      <c r="A18" s="16" t="s">
        <v>6</v>
      </c>
      <c r="B18" s="10"/>
      <c r="C18" s="19">
        <f ca="1">+C15</f>
        <v>59572.197186122226</v>
      </c>
      <c r="D18" s="20">
        <f ca="1">+C16</f>
        <v>0.36805492180111066</v>
      </c>
      <c r="E18" s="14" t="s">
        <v>33</v>
      </c>
      <c r="F18" s="23">
        <f ca="1">ROUND(2*(F16-$C$15)/$C$16,0)/2+F15</f>
        <v>1078.5</v>
      </c>
    </row>
    <row r="19" spans="1:21" ht="13.5" thickTop="1">
      <c r="E19" s="14" t="s">
        <v>34</v>
      </c>
      <c r="F19" s="18">
        <f ca="1">+$C$15+$C$16*F18-15018.5-$C$5/24</f>
        <v>44951.040252618062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51</v>
      </c>
      <c r="I20" s="7" t="s">
        <v>52</v>
      </c>
      <c r="J20" s="7" t="s">
        <v>53</v>
      </c>
      <c r="K20" s="7" t="s">
        <v>54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38" t="s">
        <v>55</v>
      </c>
    </row>
    <row r="21" spans="1:21">
      <c r="A21" t="s">
        <v>40</v>
      </c>
      <c r="B21" s="3" t="s">
        <v>39</v>
      </c>
      <c r="C21" s="8">
        <v>50878.37199</v>
      </c>
      <c r="D21" s="8">
        <v>4.8000000000000001E-4</v>
      </c>
      <c r="E21">
        <f t="shared" ref="E21:E31" si="0">+(C21-C$7)/C$8</f>
        <v>-136.00334189182897</v>
      </c>
      <c r="F21">
        <f t="shared" ref="F21:F37" si="1">ROUND(2*E21,0)/2</f>
        <v>-136</v>
      </c>
      <c r="G21">
        <f t="shared" ref="G21:G31" si="2">+C21-(C$7+F21*C$8)</f>
        <v>-1.2299999943934381E-3</v>
      </c>
      <c r="K21">
        <f t="shared" ref="K21:K33" si="3">+G21</f>
        <v>-1.2299999943934381E-3</v>
      </c>
      <c r="O21">
        <f t="shared" ref="O21:O31" ca="1" si="4">+C$11+C$12*$F21</f>
        <v>-1.3417418060953949E-3</v>
      </c>
      <c r="Q21" s="2">
        <f t="shared" ref="Q21:Q31" si="5">+C21-15018.5</f>
        <v>35859.87199</v>
      </c>
    </row>
    <row r="22" spans="1:21">
      <c r="A22" t="s">
        <v>40</v>
      </c>
      <c r="B22" s="3" t="s">
        <v>39</v>
      </c>
      <c r="C22" s="8">
        <v>50900.4545</v>
      </c>
      <c r="D22" s="8">
        <v>1.5E-3</v>
      </c>
      <c r="E22">
        <f t="shared" si="0"/>
        <v>-76.005488310162676</v>
      </c>
      <c r="F22">
        <f t="shared" si="1"/>
        <v>-76</v>
      </c>
      <c r="G22">
        <f t="shared" si="2"/>
        <v>-2.0199999999022111E-3</v>
      </c>
      <c r="K22">
        <f t="shared" si="3"/>
        <v>-2.0199999999022111E-3</v>
      </c>
      <c r="O22">
        <f t="shared" ca="1" si="4"/>
        <v>-1.3464337394586288E-3</v>
      </c>
      <c r="Q22" s="2">
        <f t="shared" si="5"/>
        <v>35881.9545</v>
      </c>
    </row>
    <row r="23" spans="1:21">
      <c r="A23" s="30" t="s">
        <v>40</v>
      </c>
      <c r="B23" s="31" t="s">
        <v>39</v>
      </c>
      <c r="C23" s="32">
        <v>50921.435700000002</v>
      </c>
      <c r="D23" s="32">
        <v>4.2000000000000002E-4</v>
      </c>
      <c r="E23">
        <f t="shared" si="0"/>
        <v>-18.999877735650745</v>
      </c>
      <c r="F23">
        <f t="shared" si="1"/>
        <v>-19</v>
      </c>
      <c r="G23">
        <f t="shared" si="2"/>
        <v>4.50000079581514E-5</v>
      </c>
      <c r="K23">
        <f t="shared" si="3"/>
        <v>4.50000079581514E-5</v>
      </c>
      <c r="O23">
        <f t="shared" ca="1" si="4"/>
        <v>-1.3508910761537009E-3</v>
      </c>
      <c r="Q23" s="2">
        <f t="shared" si="5"/>
        <v>35902.935700000002</v>
      </c>
    </row>
    <row r="24" spans="1:21">
      <c r="A24" s="30" t="s">
        <v>13</v>
      </c>
      <c r="B24" s="30"/>
      <c r="C24" s="32">
        <v>50928.428699999997</v>
      </c>
      <c r="D24" s="32" t="s">
        <v>15</v>
      </c>
      <c r="E24">
        <f t="shared" si="0"/>
        <v>0</v>
      </c>
      <c r="F24">
        <f t="shared" si="1"/>
        <v>0</v>
      </c>
      <c r="G24">
        <f t="shared" si="2"/>
        <v>0</v>
      </c>
      <c r="K24">
        <f t="shared" si="3"/>
        <v>0</v>
      </c>
      <c r="O24">
        <f t="shared" ca="1" si="4"/>
        <v>-1.3523768550520582E-3</v>
      </c>
      <c r="Q24" s="2">
        <f t="shared" si="5"/>
        <v>35909.928699999997</v>
      </c>
    </row>
    <row r="25" spans="1:21">
      <c r="A25" s="33" t="s">
        <v>45</v>
      </c>
      <c r="B25" s="34" t="s">
        <v>39</v>
      </c>
      <c r="C25" s="33">
        <v>55627.383450000001</v>
      </c>
      <c r="D25" s="33">
        <v>5.0000000000000001E-4</v>
      </c>
      <c r="E25">
        <f t="shared" si="0"/>
        <v>12766.990667155735</v>
      </c>
      <c r="F25">
        <f t="shared" si="1"/>
        <v>12767</v>
      </c>
      <c r="G25">
        <f t="shared" si="2"/>
        <v>-3.4349999987171032E-3</v>
      </c>
      <c r="K25">
        <f t="shared" si="3"/>
        <v>-3.4349999987171032E-3</v>
      </c>
      <c r="O25">
        <f t="shared" ca="1" si="4"/>
        <v>-2.3507420758588178E-3</v>
      </c>
      <c r="Q25" s="2">
        <f t="shared" si="5"/>
        <v>40608.883450000001</v>
      </c>
    </row>
    <row r="26" spans="1:21">
      <c r="A26" s="33" t="s">
        <v>43</v>
      </c>
      <c r="B26" s="34" t="s">
        <v>44</v>
      </c>
      <c r="C26" s="33">
        <v>55644.500099999997</v>
      </c>
      <c r="D26" s="33">
        <v>6.9999999999999999E-4</v>
      </c>
      <c r="E26">
        <f t="shared" si="0"/>
        <v>12813.496352447326</v>
      </c>
      <c r="F26">
        <f t="shared" si="1"/>
        <v>12813.5</v>
      </c>
      <c r="G26">
        <f t="shared" si="2"/>
        <v>-1.3424999997369014E-3</v>
      </c>
      <c r="K26">
        <f t="shared" si="3"/>
        <v>-1.3424999997369014E-3</v>
      </c>
      <c r="O26">
        <f t="shared" ca="1" si="4"/>
        <v>-2.3543783242153237E-3</v>
      </c>
      <c r="Q26" s="2">
        <f t="shared" si="5"/>
        <v>40626.000099999997</v>
      </c>
    </row>
    <row r="27" spans="1:21">
      <c r="A27" s="33" t="s">
        <v>43</v>
      </c>
      <c r="B27" s="34" t="s">
        <v>39</v>
      </c>
      <c r="C27" s="33">
        <v>55645.418100000003</v>
      </c>
      <c r="D27" s="33">
        <v>5.9999999999999995E-4</v>
      </c>
      <c r="E27">
        <f t="shared" si="0"/>
        <v>12815.990544891403</v>
      </c>
      <c r="F27">
        <f t="shared" si="1"/>
        <v>12816</v>
      </c>
      <c r="G27">
        <f t="shared" si="2"/>
        <v>-3.4799999921233393E-3</v>
      </c>
      <c r="K27">
        <f t="shared" si="3"/>
        <v>-3.4799999921233393E-3</v>
      </c>
      <c r="O27">
        <f t="shared" ca="1" si="4"/>
        <v>-2.354573821438792E-3</v>
      </c>
      <c r="Q27" s="2">
        <f t="shared" si="5"/>
        <v>40626.918100000003</v>
      </c>
    </row>
    <row r="28" spans="1:21">
      <c r="A28" s="33" t="s">
        <v>43</v>
      </c>
      <c r="B28" s="34" t="s">
        <v>44</v>
      </c>
      <c r="C28" s="33">
        <v>55651.492299999998</v>
      </c>
      <c r="D28" s="33">
        <v>4.0000000000000002E-4</v>
      </c>
      <c r="E28">
        <f t="shared" si="0"/>
        <v>12832.494056594805</v>
      </c>
      <c r="F28">
        <f t="shared" si="1"/>
        <v>12832.5</v>
      </c>
      <c r="G28">
        <f t="shared" si="2"/>
        <v>-2.1875000020372681E-3</v>
      </c>
      <c r="K28">
        <f t="shared" si="3"/>
        <v>-2.1875000020372681E-3</v>
      </c>
      <c r="O28">
        <f t="shared" ca="1" si="4"/>
        <v>-2.3558641031136813E-3</v>
      </c>
      <c r="Q28" s="2">
        <f t="shared" si="5"/>
        <v>40632.992299999998</v>
      </c>
    </row>
    <row r="29" spans="1:21">
      <c r="A29" s="32" t="s">
        <v>46</v>
      </c>
      <c r="B29" s="31" t="s">
        <v>39</v>
      </c>
      <c r="C29" s="35">
        <v>56706.521760000003</v>
      </c>
      <c r="D29" s="32">
        <v>1E-4</v>
      </c>
      <c r="E29">
        <f t="shared" si="0"/>
        <v>15698.993519990236</v>
      </c>
      <c r="F29">
        <f t="shared" si="1"/>
        <v>15699</v>
      </c>
      <c r="G29">
        <f t="shared" si="2"/>
        <v>-2.384999992500525E-3</v>
      </c>
      <c r="K29">
        <f t="shared" si="3"/>
        <v>-2.384999992500525E-3</v>
      </c>
      <c r="O29">
        <f t="shared" ca="1" si="4"/>
        <v>-2.5800212195421749E-3</v>
      </c>
      <c r="Q29" s="2">
        <f t="shared" si="5"/>
        <v>41688.021760000003</v>
      </c>
    </row>
    <row r="30" spans="1:21">
      <c r="A30" s="36" t="s">
        <v>47</v>
      </c>
      <c r="B30" s="37"/>
      <c r="C30" s="36">
        <v>56712.409800000001</v>
      </c>
      <c r="D30" s="36">
        <v>2.0000000000000001E-4</v>
      </c>
      <c r="E30">
        <f t="shared" si="0"/>
        <v>15714.991237722634</v>
      </c>
      <c r="F30">
        <f t="shared" si="1"/>
        <v>15715</v>
      </c>
      <c r="G30">
        <f t="shared" si="2"/>
        <v>-3.2249999931082129E-3</v>
      </c>
      <c r="J30">
        <f>+G30</f>
        <v>-3.2249999931082129E-3</v>
      </c>
      <c r="O30">
        <f t="shared" ca="1" si="4"/>
        <v>-2.5812724017723705E-3</v>
      </c>
      <c r="Q30" s="2">
        <f t="shared" si="5"/>
        <v>41693.909800000001</v>
      </c>
    </row>
    <row r="31" spans="1:21">
      <c r="A31" s="32" t="s">
        <v>46</v>
      </c>
      <c r="B31" s="31" t="s">
        <v>39</v>
      </c>
      <c r="C31" s="35">
        <v>56729.338779999998</v>
      </c>
      <c r="D31" s="32">
        <v>8.9999999999999998E-4</v>
      </c>
      <c r="E31">
        <f t="shared" si="0"/>
        <v>15760.987026395514</v>
      </c>
      <c r="F31">
        <f t="shared" si="1"/>
        <v>15761</v>
      </c>
      <c r="G31">
        <f t="shared" si="2"/>
        <v>-4.7750000012456439E-3</v>
      </c>
      <c r="K31">
        <f t="shared" si="3"/>
        <v>-4.7750000012456439E-3</v>
      </c>
      <c r="O31">
        <f t="shared" ca="1" si="4"/>
        <v>-2.5848695506841832E-3</v>
      </c>
      <c r="Q31" s="2">
        <f t="shared" si="5"/>
        <v>41710.838779999998</v>
      </c>
    </row>
    <row r="32" spans="1:21">
      <c r="A32" s="39" t="s">
        <v>48</v>
      </c>
      <c r="B32" s="40" t="s">
        <v>39</v>
      </c>
      <c r="C32" s="41">
        <v>57119.476699999999</v>
      </c>
      <c r="D32" s="41">
        <v>1.5E-3</v>
      </c>
      <c r="E32">
        <f t="shared" ref="E32:E37" si="6">+(C32-C$7)/C$8</f>
        <v>16820.985993941129</v>
      </c>
      <c r="F32">
        <f t="shared" si="1"/>
        <v>16821</v>
      </c>
      <c r="G32">
        <f>+C32-(C$7+F32*C$8)</f>
        <v>-5.1549999989219941E-3</v>
      </c>
      <c r="K32">
        <f t="shared" si="3"/>
        <v>-5.1549999989219941E-3</v>
      </c>
      <c r="O32">
        <f t="shared" ref="O32:O37" ca="1" si="7">+C$11+C$12*$F32</f>
        <v>-2.6677603734346464E-3</v>
      </c>
      <c r="Q32" s="2">
        <f t="shared" ref="Q32:Q37" si="8">+C32-15018.5</f>
        <v>42100.976699999999</v>
      </c>
    </row>
    <row r="33" spans="1:21">
      <c r="A33" s="42" t="s">
        <v>49</v>
      </c>
      <c r="B33" s="43" t="s">
        <v>39</v>
      </c>
      <c r="C33" s="42">
        <v>57060.220500000003</v>
      </c>
      <c r="D33" s="42" t="s">
        <v>50</v>
      </c>
      <c r="E33">
        <f t="shared" si="6"/>
        <v>16659.987773566467</v>
      </c>
      <c r="F33">
        <f t="shared" si="1"/>
        <v>16660</v>
      </c>
      <c r="G33">
        <f>+C33-(C$7+F33*C$8)</f>
        <v>-4.4999999954598024E-3</v>
      </c>
      <c r="K33">
        <f t="shared" si="3"/>
        <v>-4.4999999954598024E-3</v>
      </c>
      <c r="O33">
        <f t="shared" ca="1" si="7"/>
        <v>-2.6551703522433023E-3</v>
      </c>
      <c r="Q33" s="2">
        <f t="shared" si="8"/>
        <v>42041.720500000003</v>
      </c>
    </row>
    <row r="34" spans="1:21">
      <c r="A34" s="42" t="s">
        <v>49</v>
      </c>
      <c r="B34" s="43" t="s">
        <v>44</v>
      </c>
      <c r="C34" s="42">
        <v>57060.039900000003</v>
      </c>
      <c r="D34" s="42" t="s">
        <v>50</v>
      </c>
      <c r="E34">
        <f t="shared" si="6"/>
        <v>16659.497086033356</v>
      </c>
      <c r="F34">
        <f t="shared" si="1"/>
        <v>16659.5</v>
      </c>
      <c r="G34">
        <f>+C34-(C$7+F34*C$8)</f>
        <v>-1.0724999956437387E-3</v>
      </c>
      <c r="K34">
        <f>+G34</f>
        <v>-1.0724999956437387E-3</v>
      </c>
      <c r="O34">
        <f t="shared" ca="1" si="7"/>
        <v>-2.6551312527986091E-3</v>
      </c>
      <c r="Q34" s="2">
        <f t="shared" si="8"/>
        <v>42041.539900000003</v>
      </c>
    </row>
    <row r="35" spans="1:21">
      <c r="A35" s="44" t="s">
        <v>1</v>
      </c>
      <c r="B35" s="45" t="s">
        <v>44</v>
      </c>
      <c r="C35" s="44">
        <v>56728.0625</v>
      </c>
      <c r="D35" s="44" t="s">
        <v>56</v>
      </c>
      <c r="E35">
        <f t="shared" si="6"/>
        <v>15757.519392482111</v>
      </c>
      <c r="F35">
        <f t="shared" si="1"/>
        <v>15757.5</v>
      </c>
      <c r="O35">
        <f t="shared" ca="1" si="7"/>
        <v>-2.5845958545713281E-3</v>
      </c>
      <c r="Q35" s="2">
        <f t="shared" si="8"/>
        <v>41709.5625</v>
      </c>
      <c r="U35">
        <f>+C35-(C$7+F35*C$8)</f>
        <v>7.1375000043190084E-3</v>
      </c>
    </row>
    <row r="36" spans="1:21">
      <c r="A36" s="44" t="s">
        <v>0</v>
      </c>
      <c r="B36" s="46" t="s">
        <v>39</v>
      </c>
      <c r="C36" s="47">
        <v>57829.456700000002</v>
      </c>
      <c r="D36" s="47">
        <v>8.9999999999999998E-4</v>
      </c>
      <c r="E36">
        <f t="shared" si="6"/>
        <v>18749.991169798006</v>
      </c>
      <c r="F36">
        <f t="shared" si="1"/>
        <v>18750</v>
      </c>
      <c r="G36">
        <f>+C36-(C$7+F36*C$8)</f>
        <v>-3.2499999942956492E-3</v>
      </c>
      <c r="K36">
        <f>+G36</f>
        <v>-3.2499999942956492E-3</v>
      </c>
      <c r="O36">
        <f t="shared" ca="1" si="7"/>
        <v>-2.8186060310626121E-3</v>
      </c>
      <c r="Q36" s="2">
        <f t="shared" si="8"/>
        <v>42810.956700000002</v>
      </c>
    </row>
    <row r="37" spans="1:21">
      <c r="A37" s="5" t="s">
        <v>57</v>
      </c>
      <c r="C37" s="8">
        <v>59324.680999999997</v>
      </c>
      <c r="D37" s="8">
        <v>2.9999999999999997E-4</v>
      </c>
      <c r="E37">
        <f t="shared" si="6"/>
        <v>22812.493513197755</v>
      </c>
      <c r="F37">
        <f t="shared" si="1"/>
        <v>22812.5</v>
      </c>
      <c r="G37">
        <f>+C37-(C$7+F37*C$8)</f>
        <v>-2.3875000042608008E-3</v>
      </c>
      <c r="K37">
        <f>+G37</f>
        <v>-2.3875000042608008E-3</v>
      </c>
      <c r="O37">
        <f t="shared" ca="1" si="7"/>
        <v>-3.136289019198232E-3</v>
      </c>
      <c r="Q37" s="2">
        <f t="shared" si="8"/>
        <v>44306.180999999997</v>
      </c>
    </row>
    <row r="38" spans="1:21">
      <c r="A38" s="48" t="s">
        <v>58</v>
      </c>
      <c r="B38" s="49" t="s">
        <v>39</v>
      </c>
      <c r="C38" s="50">
        <v>59572.20110000018</v>
      </c>
      <c r="D38" s="48" t="s">
        <v>56</v>
      </c>
      <c r="E38">
        <f t="shared" ref="E38" si="9">+(C38-C$7)/C$8</f>
        <v>23485.001969814792</v>
      </c>
      <c r="F38">
        <f t="shared" ref="F38" si="10">ROUND(2*E38,0)/2</f>
        <v>23485</v>
      </c>
      <c r="G38">
        <f>+C38-(C$7+F38*C$8)</f>
        <v>7.2500017995480448E-4</v>
      </c>
      <c r="K38">
        <f>+G38</f>
        <v>7.2500017995480448E-4</v>
      </c>
      <c r="O38">
        <f t="shared" ref="O38" ca="1" si="11">+C$11+C$12*$F38</f>
        <v>-3.1888777723111444E-3</v>
      </c>
      <c r="Q38" s="2">
        <f t="shared" ref="Q38" si="12">+C38-15018.5</f>
        <v>44553.70110000018</v>
      </c>
    </row>
    <row r="39" spans="1:21">
      <c r="C39" s="8"/>
      <c r="D39" s="8"/>
    </row>
    <row r="40" spans="1:21">
      <c r="C40" s="8"/>
      <c r="D40" s="8"/>
    </row>
    <row r="41" spans="1:21">
      <c r="C41" s="8"/>
      <c r="D41" s="8"/>
    </row>
    <row r="42" spans="1:21">
      <c r="C42" s="8"/>
      <c r="D42" s="8"/>
    </row>
    <row r="43" spans="1:21">
      <c r="C43" s="8"/>
      <c r="D43" s="8"/>
    </row>
    <row r="44" spans="1:21">
      <c r="C44" s="8"/>
      <c r="D44" s="8"/>
    </row>
    <row r="45" spans="1:21">
      <c r="C45" s="8"/>
      <c r="D45" s="8"/>
    </row>
    <row r="46" spans="1:21">
      <c r="C46" s="8"/>
      <c r="D46" s="8"/>
    </row>
    <row r="47" spans="1:21">
      <c r="C47" s="8"/>
      <c r="D47" s="8"/>
    </row>
    <row r="48" spans="1:21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</sheetData>
  <phoneticPr fontId="7" type="noConversion"/>
  <hyperlinks>
    <hyperlink ref="H62903" r:id="rId1" display="http://vsolj.cetus-net.org/bulletin.html"/>
    <hyperlink ref="H62896" r:id="rId2" display="https://www.aavso.org/ejaavso"/>
    <hyperlink ref="I62903" r:id="rId3" display="http://vsolj.cetus-net.org/bulletin.html"/>
    <hyperlink ref="AQ56554" r:id="rId4" display="http://cdsbib.u-strasbg.fr/cgi-bin/cdsbib?1990RMxAA..21..381G"/>
    <hyperlink ref="H62900" r:id="rId5" display="https://www.aavso.org/ejaavso"/>
    <hyperlink ref="AP3918" r:id="rId6" display="http://cdsbib.u-strasbg.fr/cgi-bin/cdsbib?1990RMxAA..21..381G"/>
    <hyperlink ref="AP3921" r:id="rId7" display="http://cdsbib.u-strasbg.fr/cgi-bin/cdsbib?1990RMxAA..21..381G"/>
    <hyperlink ref="AP3919" r:id="rId8" display="http://cdsbib.u-strasbg.fr/cgi-bin/cdsbib?1990RMxAA..21..381G"/>
    <hyperlink ref="AP3903" r:id="rId9" display="http://cdsbib.u-strasbg.fr/cgi-bin/cdsbib?1990RMxAA..21..381G"/>
    <hyperlink ref="AQ4132" r:id="rId10" display="http://cdsbib.u-strasbg.fr/cgi-bin/cdsbib?1990RMxAA..21..381G"/>
    <hyperlink ref="AQ4136" r:id="rId11" display="http://cdsbib.u-strasbg.fr/cgi-bin/cdsbib?1990RMxAA..21..381G"/>
    <hyperlink ref="AQ63816" r:id="rId12" display="http://cdsbib.u-strasbg.fr/cgi-bin/cdsbib?1990RMxAA..21..381G"/>
    <hyperlink ref="I1024" r:id="rId13" display="http://vsolj.cetus-net.org/bulletin.html"/>
    <hyperlink ref="H1024" r:id="rId14" display="http://vsolj.cetus-net.org/bulletin.html"/>
    <hyperlink ref="AQ64477" r:id="rId15" display="http://cdsbib.u-strasbg.fr/cgi-bin/cdsbib?1990RMxAA..21..381G"/>
    <hyperlink ref="AQ64476" r:id="rId16" display="http://cdsbib.u-strasbg.fr/cgi-bin/cdsbib?1990RMxAA..21..381G"/>
    <hyperlink ref="AP2194" r:id="rId17" display="http://cdsbib.u-strasbg.fr/cgi-bin/cdsbib?1990RMxAA..21..381G"/>
    <hyperlink ref="AP2212" r:id="rId18" display="http://cdsbib.u-strasbg.fr/cgi-bin/cdsbib?1990RMxAA..21..381G"/>
    <hyperlink ref="AP2213" r:id="rId19" display="http://cdsbib.u-strasbg.fr/cgi-bin/cdsbib?1990RMxAA..21..381G"/>
    <hyperlink ref="AP220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2023-01-24T05:52:11Z</dcterms:modified>
</cp:coreProperties>
</file>