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A674A6F-5221-4E93-B472-D3F5C35EBECF}" xr6:coauthVersionLast="47" xr6:coauthVersionMax="47" xr10:uidLastSave="{00000000-0000-0000-0000-000000000000}"/>
  <bookViews>
    <workbookView xWindow="14145" yWindow="795" windowWidth="13590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79" i="1" l="1"/>
  <c r="F79" i="1" s="1"/>
  <c r="G79" i="1" s="1"/>
  <c r="K79" i="1" s="1"/>
  <c r="Q79" i="1"/>
  <c r="Q78" i="1"/>
  <c r="E21" i="1"/>
  <c r="F21" i="1"/>
  <c r="G21" i="1"/>
  <c r="K21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E35" i="1"/>
  <c r="F35" i="1"/>
  <c r="G35" i="1"/>
  <c r="E36" i="1"/>
  <c r="F36" i="1"/>
  <c r="G36" i="1"/>
  <c r="K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K40" i="1"/>
  <c r="E41" i="1"/>
  <c r="F41" i="1"/>
  <c r="G41" i="1"/>
  <c r="K41" i="1"/>
  <c r="E42" i="1"/>
  <c r="F42" i="1"/>
  <c r="G42" i="1"/>
  <c r="K42" i="1"/>
  <c r="E43" i="1"/>
  <c r="F43" i="1"/>
  <c r="G43" i="1"/>
  <c r="E44" i="1"/>
  <c r="F44" i="1"/>
  <c r="G44" i="1"/>
  <c r="K44" i="1"/>
  <c r="E45" i="1"/>
  <c r="F45" i="1"/>
  <c r="G45" i="1"/>
  <c r="K45" i="1"/>
  <c r="E46" i="1"/>
  <c r="F46" i="1"/>
  <c r="G46" i="1"/>
  <c r="K46" i="1"/>
  <c r="E47" i="1"/>
  <c r="F47" i="1"/>
  <c r="G47" i="1"/>
  <c r="K47" i="1"/>
  <c r="E48" i="1"/>
  <c r="F48" i="1"/>
  <c r="G48" i="1"/>
  <c r="K48" i="1"/>
  <c r="E49" i="1"/>
  <c r="F49" i="1"/>
  <c r="G49" i="1"/>
  <c r="K49" i="1"/>
  <c r="E50" i="1"/>
  <c r="F50" i="1"/>
  <c r="G50" i="1"/>
  <c r="K50" i="1"/>
  <c r="E51" i="1"/>
  <c r="F51" i="1"/>
  <c r="G51" i="1"/>
  <c r="E52" i="1"/>
  <c r="F52" i="1"/>
  <c r="G52" i="1"/>
  <c r="K52" i="1"/>
  <c r="E53" i="1"/>
  <c r="F53" i="1"/>
  <c r="G53" i="1"/>
  <c r="K53" i="1"/>
  <c r="E54" i="1"/>
  <c r="F54" i="1"/>
  <c r="G54" i="1"/>
  <c r="K54" i="1"/>
  <c r="E55" i="1"/>
  <c r="F55" i="1"/>
  <c r="G55" i="1"/>
  <c r="K55" i="1"/>
  <c r="E56" i="1"/>
  <c r="F56" i="1"/>
  <c r="G56" i="1"/>
  <c r="K56" i="1"/>
  <c r="E57" i="1"/>
  <c r="F57" i="1"/>
  <c r="G57" i="1"/>
  <c r="K57" i="1"/>
  <c r="E58" i="1"/>
  <c r="F58" i="1"/>
  <c r="G58" i="1"/>
  <c r="K58" i="1"/>
  <c r="E59" i="1"/>
  <c r="F59" i="1"/>
  <c r="G59" i="1"/>
  <c r="E60" i="1"/>
  <c r="F60" i="1"/>
  <c r="G60" i="1"/>
  <c r="K60" i="1"/>
  <c r="E61" i="1"/>
  <c r="F61" i="1"/>
  <c r="G61" i="1"/>
  <c r="K61" i="1"/>
  <c r="E62" i="1"/>
  <c r="F62" i="1"/>
  <c r="G62" i="1"/>
  <c r="K62" i="1"/>
  <c r="E63" i="1"/>
  <c r="F63" i="1"/>
  <c r="G63" i="1"/>
  <c r="K63" i="1"/>
  <c r="E64" i="1"/>
  <c r="F64" i="1"/>
  <c r="G64" i="1"/>
  <c r="K64" i="1"/>
  <c r="E65" i="1"/>
  <c r="F65" i="1"/>
  <c r="G65" i="1"/>
  <c r="K65" i="1"/>
  <c r="E66" i="1"/>
  <c r="F66" i="1"/>
  <c r="G66" i="1"/>
  <c r="K66" i="1"/>
  <c r="E67" i="1"/>
  <c r="F67" i="1"/>
  <c r="G67" i="1"/>
  <c r="K67" i="1"/>
  <c r="E68" i="1"/>
  <c r="F68" i="1"/>
  <c r="G68" i="1"/>
  <c r="K68" i="1"/>
  <c r="E69" i="1"/>
  <c r="F69" i="1"/>
  <c r="G69" i="1"/>
  <c r="K69" i="1"/>
  <c r="E70" i="1"/>
  <c r="F70" i="1"/>
  <c r="G70" i="1"/>
  <c r="K70" i="1"/>
  <c r="E73" i="1"/>
  <c r="F73" i="1"/>
  <c r="G73" i="1"/>
  <c r="K73" i="1"/>
  <c r="E74" i="1"/>
  <c r="F74" i="1"/>
  <c r="G74" i="1"/>
  <c r="K74" i="1"/>
  <c r="E75" i="1"/>
  <c r="F75" i="1"/>
  <c r="G75" i="1"/>
  <c r="K75" i="1"/>
  <c r="E78" i="1"/>
  <c r="F78" i="1"/>
  <c r="G78" i="1"/>
  <c r="K78" i="1"/>
  <c r="E71" i="1"/>
  <c r="F71" i="1"/>
  <c r="G71" i="1"/>
  <c r="E72" i="1"/>
  <c r="F72" i="1"/>
  <c r="G72" i="1"/>
  <c r="I72" i="1"/>
  <c r="E76" i="1"/>
  <c r="F76" i="1"/>
  <c r="G76" i="1"/>
  <c r="I76" i="1"/>
  <c r="E77" i="1"/>
  <c r="F77" i="1"/>
  <c r="G77" i="1"/>
  <c r="J77" i="1"/>
  <c r="Q75" i="1"/>
  <c r="Q74" i="1"/>
  <c r="Q73" i="1"/>
  <c r="Q70" i="1"/>
  <c r="Q69" i="1"/>
  <c r="Q68" i="1"/>
  <c r="Q67" i="1"/>
  <c r="Q66" i="1"/>
  <c r="Q65" i="1"/>
  <c r="Q64" i="1"/>
  <c r="Q63" i="1"/>
  <c r="Q62" i="1"/>
  <c r="Q61" i="1"/>
  <c r="Q60" i="1"/>
  <c r="Q59" i="1"/>
  <c r="K59" i="1"/>
  <c r="Q58" i="1"/>
  <c r="Q57" i="1"/>
  <c r="Q56" i="1"/>
  <c r="Q55" i="1"/>
  <c r="Q54" i="1"/>
  <c r="Q53" i="1"/>
  <c r="Q52" i="1"/>
  <c r="Q51" i="1"/>
  <c r="K51" i="1"/>
  <c r="Q50" i="1"/>
  <c r="Q49" i="1"/>
  <c r="Q48" i="1"/>
  <c r="Q47" i="1"/>
  <c r="Q46" i="1"/>
  <c r="Q45" i="1"/>
  <c r="Q44" i="1"/>
  <c r="Q43" i="1"/>
  <c r="K43" i="1"/>
  <c r="Q42" i="1"/>
  <c r="Q41" i="1"/>
  <c r="Q40" i="1"/>
  <c r="Q39" i="1"/>
  <c r="Q38" i="1"/>
  <c r="Q37" i="1"/>
  <c r="Q36" i="1"/>
  <c r="Q35" i="1"/>
  <c r="K35" i="1"/>
  <c r="Q34" i="1"/>
  <c r="Q33" i="1"/>
  <c r="Q32" i="1"/>
  <c r="Q31" i="1"/>
  <c r="Q30" i="1"/>
  <c r="Q29" i="1"/>
  <c r="Q28" i="1"/>
  <c r="Q27" i="1"/>
  <c r="K27" i="1"/>
  <c r="Q26" i="1"/>
  <c r="Q25" i="1"/>
  <c r="Q24" i="1"/>
  <c r="Q23" i="1"/>
  <c r="Q22" i="1"/>
  <c r="Q21" i="1"/>
  <c r="G67" i="2"/>
  <c r="C67" i="2"/>
  <c r="E67" i="2"/>
  <c r="G13" i="2"/>
  <c r="C13" i="2"/>
  <c r="E13" i="2"/>
  <c r="G12" i="2"/>
  <c r="C12" i="2"/>
  <c r="E12" i="2"/>
  <c r="G66" i="2"/>
  <c r="C66" i="2"/>
  <c r="E66" i="2"/>
  <c r="G65" i="2"/>
  <c r="C65" i="2"/>
  <c r="E65" i="2"/>
  <c r="G64" i="2"/>
  <c r="C64" i="2"/>
  <c r="E64" i="2"/>
  <c r="G11" i="2"/>
  <c r="C11" i="2"/>
  <c r="E11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54" i="2"/>
  <c r="C54" i="2"/>
  <c r="E54" i="2"/>
  <c r="G53" i="2"/>
  <c r="C53" i="2"/>
  <c r="E53" i="2"/>
  <c r="G52" i="2"/>
  <c r="C52" i="2"/>
  <c r="E52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H67" i="2"/>
  <c r="B67" i="2"/>
  <c r="D67" i="2"/>
  <c r="A67" i="2"/>
  <c r="H13" i="2"/>
  <c r="B13" i="2"/>
  <c r="D13" i="2"/>
  <c r="A13" i="2"/>
  <c r="H12" i="2"/>
  <c r="B12" i="2"/>
  <c r="D12" i="2"/>
  <c r="A12" i="2"/>
  <c r="H66" i="2"/>
  <c r="B66" i="2"/>
  <c r="D66" i="2"/>
  <c r="A66" i="2"/>
  <c r="H65" i="2"/>
  <c r="B65" i="2"/>
  <c r="D65" i="2"/>
  <c r="A65" i="2"/>
  <c r="H64" i="2"/>
  <c r="B64" i="2"/>
  <c r="D64" i="2"/>
  <c r="A64" i="2"/>
  <c r="H11" i="2"/>
  <c r="B11" i="2"/>
  <c r="D11" i="2"/>
  <c r="A11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F11" i="1"/>
  <c r="Q77" i="1"/>
  <c r="Q76" i="1"/>
  <c r="Q72" i="1"/>
  <c r="G11" i="1"/>
  <c r="E14" i="1"/>
  <c r="E15" i="1" s="1"/>
  <c r="C17" i="1"/>
  <c r="Q71" i="1"/>
  <c r="H71" i="1"/>
  <c r="C11" i="1"/>
  <c r="C12" i="1" l="1"/>
  <c r="O79" i="1" l="1"/>
  <c r="C16" i="1"/>
  <c r="D18" i="1" s="1"/>
  <c r="O45" i="1"/>
  <c r="O53" i="1"/>
  <c r="O42" i="1"/>
  <c r="O43" i="1"/>
  <c r="O35" i="1"/>
  <c r="O33" i="1"/>
  <c r="O67" i="1"/>
  <c r="O48" i="1"/>
  <c r="O74" i="1"/>
  <c r="O63" i="1"/>
  <c r="O23" i="1"/>
  <c r="O38" i="1"/>
  <c r="O34" i="1"/>
  <c r="O71" i="1"/>
  <c r="O25" i="1"/>
  <c r="O78" i="1"/>
  <c r="O50" i="1"/>
  <c r="O41" i="1"/>
  <c r="O32" i="1"/>
  <c r="O24" i="1"/>
  <c r="O22" i="1"/>
  <c r="O56" i="1"/>
  <c r="O44" i="1"/>
  <c r="O73" i="1"/>
  <c r="O68" i="1"/>
  <c r="O60" i="1"/>
  <c r="O77" i="1"/>
  <c r="O40" i="1"/>
  <c r="C15" i="1"/>
  <c r="O55" i="1"/>
  <c r="O69" i="1"/>
  <c r="O61" i="1"/>
  <c r="O47" i="1"/>
  <c r="O64" i="1"/>
  <c r="O21" i="1"/>
  <c r="O75" i="1"/>
  <c r="O37" i="1"/>
  <c r="O46" i="1"/>
  <c r="O76" i="1"/>
  <c r="O52" i="1"/>
  <c r="O66" i="1"/>
  <c r="O58" i="1"/>
  <c r="O30" i="1"/>
  <c r="O29" i="1"/>
  <c r="O72" i="1"/>
  <c r="O49" i="1"/>
  <c r="O26" i="1"/>
  <c r="O62" i="1"/>
  <c r="O31" i="1"/>
  <c r="O36" i="1"/>
  <c r="O59" i="1"/>
  <c r="O51" i="1"/>
  <c r="O27" i="1"/>
  <c r="O65" i="1"/>
  <c r="O57" i="1"/>
  <c r="O39" i="1"/>
  <c r="O28" i="1"/>
  <c r="O70" i="1"/>
  <c r="O54" i="1"/>
  <c r="C18" i="1" l="1"/>
  <c r="E16" i="1"/>
  <c r="E17" i="1" s="1"/>
</calcChain>
</file>

<file path=xl/sharedStrings.xml><?xml version="1.0" encoding="utf-8"?>
<sst xmlns="http://schemas.openxmlformats.org/spreadsheetml/2006/main" count="584" uniqueCount="274">
  <si>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</si>
  <si>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</si>
  <si>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</si>
  <si>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</si>
  <si>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</si>
  <si>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</si>
  <si>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</si>
  <si>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</si>
  <si>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</si>
  <si>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</si>
  <si>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</si>
  <si>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</si>
  <si>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</si>
  <si>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</si>
  <si>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</si>
  <si>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</si>
  <si>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</si>
  <si>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</si>
  <si>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</si>
  <si>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</si>
  <si>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</si>
  <si>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</si>
  <si>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</si>
  <si>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</si>
  <si>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</si>
  <si>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</si>
  <si>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</si>
  <si>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</si>
  <si>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</si>
  <si>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</si>
  <si>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</si>
  <si>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</si>
  <si>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</si>
  <si>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</si>
  <si>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</si>
  <si>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</si>
  <si>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</si>
  <si>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</si>
  <si>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</si>
  <si>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</si>
  <si>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SY Sge</t>
  </si>
  <si>
    <t>SY Sge / GSC 1620-0472</t>
  </si>
  <si>
    <t>G1620-0472</t>
  </si>
  <si>
    <t>EA/DM</t>
  </si>
  <si>
    <t>Kreiner</t>
  </si>
  <si>
    <t>OEJV 0001</t>
  </si>
  <si>
    <t>I</t>
  </si>
  <si>
    <t>vis</t>
  </si>
  <si>
    <t>OEJV</t>
  </si>
  <si>
    <t>OEJV 0160</t>
  </si>
  <si>
    <t>IBVS 6149</t>
  </si>
  <si>
    <t>IBVS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</si>
  <si>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</si>
  <si>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</si>
  <si>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</si>
  <si>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</si>
  <si>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</si>
  <si>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</si>
  <si>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</si>
  <si>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</si>
  <si>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</si>
  <si>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</si>
  <si>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</si>
  <si>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2415250.32 </t>
  </si>
  <si>
    <t> 18.08.1900 19:40 </t>
  </si>
  <si>
    <t> -0.20 </t>
  </si>
  <si>
    <t>P </t>
  </si>
  <si>
    <t> P.Parenago </t>
  </si>
  <si>
    <t> PZ 4.313 </t>
  </si>
  <si>
    <t>2418538.33 </t>
  </si>
  <si>
    <t> 19.08.1909 19:55 </t>
  </si>
  <si>
    <t> -0.14 </t>
  </si>
  <si>
    <t>2418568.27 </t>
  </si>
  <si>
    <t> 18.09.1909 18:28 </t>
  </si>
  <si>
    <t> -0.28 </t>
  </si>
  <si>
    <t>2419251.40 </t>
  </si>
  <si>
    <t> 02.08.1911 21:36 </t>
  </si>
  <si>
    <t> -0.22 </t>
  </si>
  <si>
    <t>2423972.35 </t>
  </si>
  <si>
    <t> 05.07.1924 20:24 </t>
  </si>
  <si>
    <t> -0.60 </t>
  </si>
  <si>
    <t>V </t>
  </si>
  <si>
    <t> F.Henz </t>
  </si>
  <si>
    <t> AN 228.263 </t>
  </si>
  <si>
    <t>2424022.391 </t>
  </si>
  <si>
    <t> 24.08.1924 21:23 </t>
  </si>
  <si>
    <t> -0.111 </t>
  </si>
  <si>
    <t>2424047.29 </t>
  </si>
  <si>
    <t> 18.09.1924 18:57 </t>
  </si>
  <si>
    <t> 0.01 </t>
  </si>
  <si>
    <t>2424376.377 </t>
  </si>
  <si>
    <t> 13.08.1925 21:02 </t>
  </si>
  <si>
    <t> -0.048 </t>
  </si>
  <si>
    <t>2424401.29 </t>
  </si>
  <si>
    <t> 07.09.1925 18:57 </t>
  </si>
  <si>
    <t> 0.09 </t>
  </si>
  <si>
    <t>2424500.21 </t>
  </si>
  <si>
    <t> 15.12.1925 17:02 </t>
  </si>
  <si>
    <t> -0.09 </t>
  </si>
  <si>
    <t>2424698.48 </t>
  </si>
  <si>
    <t> 01.07.1926 23:31 </t>
  </si>
  <si>
    <t> -0.01 </t>
  </si>
  <si>
    <t>2428662.4 </t>
  </si>
  <si>
    <t> 08.05.1937 21:36 </t>
  </si>
  <si>
    <t> -0.0 </t>
  </si>
  <si>
    <t> K.Kordylewski </t>
  </si>
  <si>
    <t> AAC 3.91 </t>
  </si>
  <si>
    <t>2428754.448 </t>
  </si>
  <si>
    <t> 08.08.1937 22:45 </t>
  </si>
  <si>
    <t> -0.004 </t>
  </si>
  <si>
    <t> COVS 745 </t>
  </si>
  <si>
    <t>2428832.272 </t>
  </si>
  <si>
    <t> 25.10.1937 18:31 </t>
  </si>
  <si>
    <t> -0.044 </t>
  </si>
  <si>
    <t>2429161.400 </t>
  </si>
  <si>
    <t> 19.09.1938 21:36 </t>
  </si>
  <si>
    <t> -0.064 </t>
  </si>
  <si>
    <t> AA 27.162 </t>
  </si>
  <si>
    <t>2431649.468 </t>
  </si>
  <si>
    <t> 12.07.1945 23:13 </t>
  </si>
  <si>
    <t> -0.075 </t>
  </si>
  <si>
    <t> COVS 746 </t>
  </si>
  <si>
    <t>2432435.295 </t>
  </si>
  <si>
    <t> 06.09.1947 19:04 </t>
  </si>
  <si>
    <t> 0.043 </t>
  </si>
  <si>
    <t>2432718.417 </t>
  </si>
  <si>
    <t> 15.06.1948 22:00 </t>
  </si>
  <si>
    <t> 0.027 </t>
  </si>
  <si>
    <t> A.Szczepanowska </t>
  </si>
  <si>
    <t>2432764.415 </t>
  </si>
  <si>
    <t> 31.07.1948 21:57 </t>
  </si>
  <si>
    <t> 0.015 </t>
  </si>
  <si>
    <t>2433040.474 </t>
  </si>
  <si>
    <t> 03.05.1949 23:22 </t>
  </si>
  <si>
    <t> 0.014 </t>
  </si>
  <si>
    <t> AAC 5.77 </t>
  </si>
  <si>
    <t>2433171.408 </t>
  </si>
  <si>
    <t> 11.09.1949 21:47 </t>
  </si>
  <si>
    <t>2433440.386 </t>
  </si>
  <si>
    <t> 07.06.1950 21:15 </t>
  </si>
  <si>
    <t> -0.007 </t>
  </si>
  <si>
    <t>2433900.472 </t>
  </si>
  <si>
    <t> 10.09.1951 23:19 </t>
  </si>
  <si>
    <t> -0.021 </t>
  </si>
  <si>
    <t> AA 6.145 </t>
  </si>
  <si>
    <t>2435691.412 </t>
  </si>
  <si>
    <t> 05.08.1956 21:53 </t>
  </si>
  <si>
    <t> 0.069 </t>
  </si>
  <si>
    <t> H.Huth </t>
  </si>
  <si>
    <t> MVS 3.121 </t>
  </si>
  <si>
    <t>2436052.448 </t>
  </si>
  <si>
    <t> 01.08.1957 22:45 </t>
  </si>
  <si>
    <t> 0.103 </t>
  </si>
  <si>
    <t>2436112.400 </t>
  </si>
  <si>
    <t> 30.09.1957 21:36 </t>
  </si>
  <si>
    <t> -0.112 </t>
  </si>
  <si>
    <t>2436137.292 </t>
  </si>
  <si>
    <t> 25.10.1957 19:00 </t>
  </si>
  <si>
    <t> 0.006 </t>
  </si>
  <si>
    <t>2436459.416 </t>
  </si>
  <si>
    <t> 12.09.1958 21:59 </t>
  </si>
  <si>
    <t> 0.060 </t>
  </si>
  <si>
    <t>2436466.369 </t>
  </si>
  <si>
    <t> 19.09.1958 20:51 </t>
  </si>
  <si>
    <t> -0.066 </t>
  </si>
  <si>
    <t>2436820.336 </t>
  </si>
  <si>
    <t> 08.09.1959 20:03 </t>
  </si>
  <si>
    <t> -0.022 </t>
  </si>
  <si>
    <t> Scholz </t>
  </si>
  <si>
    <t> HABZ 18 </t>
  </si>
  <si>
    <t>2437188.350 </t>
  </si>
  <si>
    <t> 10.09.1960 20:24 </t>
  </si>
  <si>
    <t> -0.088 </t>
  </si>
  <si>
    <t>2437542.374 </t>
  </si>
  <si>
    <t> 30.08.1961 20:58 </t>
  </si>
  <si>
    <t> 0.013 </t>
  </si>
  <si>
    <t>2437857.444 </t>
  </si>
  <si>
    <t> 11.07.1962 22:39 </t>
  </si>
  <si>
    <t> 0.092 </t>
  </si>
  <si>
    <t>2437871.487 </t>
  </si>
  <si>
    <t> 25.07.1962 23:41 </t>
  </si>
  <si>
    <t>2437903.412 </t>
  </si>
  <si>
    <t> 26.08.1962 21:53 </t>
  </si>
  <si>
    <t> 0.050 </t>
  </si>
  <si>
    <t>2437910.442 </t>
  </si>
  <si>
    <t> 02.09.1962 22:36 </t>
  </si>
  <si>
    <t> 0.002 </t>
  </si>
  <si>
    <t>2437917.516 </t>
  </si>
  <si>
    <t> 10.09.1962 00:23 </t>
  </si>
  <si>
    <t>2437935.294 </t>
  </si>
  <si>
    <t> 27.09.1962 19:03 </t>
  </si>
  <si>
    <t> 0.079 </t>
  </si>
  <si>
    <t>2438225.522 </t>
  </si>
  <si>
    <t> 15.07.1963 00:31 </t>
  </si>
  <si>
    <t> 0.090 </t>
  </si>
  <si>
    <t>2438671.407 </t>
  </si>
  <si>
    <t> 02.10.1964 21:46 </t>
  </si>
  <si>
    <t> 0.032 </t>
  </si>
  <si>
    <t> T.Berthold </t>
  </si>
  <si>
    <t> MHAR 19.8 </t>
  </si>
  <si>
    <t>2439347.420 </t>
  </si>
  <si>
    <t> 09.08.1966 22:04 </t>
  </si>
  <si>
    <t> 0.052 </t>
  </si>
  <si>
    <t>2439354.454 </t>
  </si>
  <si>
    <t> 16.08.1966 22:53 </t>
  </si>
  <si>
    <t> 0.008 </t>
  </si>
  <si>
    <t>2440837.398 </t>
  </si>
  <si>
    <t> 07.09.1970 21:33 </t>
  </si>
  <si>
    <t>2441276.245 </t>
  </si>
  <si>
    <t> 20.11.1971 17:52 </t>
  </si>
  <si>
    <t>2444925.220 </t>
  </si>
  <si>
    <t> 16.11.1981 17:16 </t>
  </si>
  <si>
    <t> 0.026 </t>
  </si>
  <si>
    <t>2445976.424 </t>
  </si>
  <si>
    <t> 02.10.1984 22:10 </t>
  </si>
  <si>
    <t> 0.078 </t>
  </si>
  <si>
    <t> T.Brelstaff </t>
  </si>
  <si>
    <t> VSSC 61.19 </t>
  </si>
  <si>
    <t>2446351.631 </t>
  </si>
  <si>
    <t> 13.10.1985 03:08 </t>
  </si>
  <si>
    <t> 0.127 </t>
  </si>
  <si>
    <t> VSSC 68.34 </t>
  </si>
  <si>
    <t>2446659.484 </t>
  </si>
  <si>
    <t> 16.08.1986 23:36 </t>
  </si>
  <si>
    <t> 0.067 </t>
  </si>
  <si>
    <t>2447813.263 </t>
  </si>
  <si>
    <t> 13.10.1989 18:18 </t>
  </si>
  <si>
    <t> 0.057 </t>
  </si>
  <si>
    <t> VSSC 73 </t>
  </si>
  <si>
    <t>2452446.150 </t>
  </si>
  <si>
    <t> 20.06.2002 15:36 </t>
  </si>
  <si>
    <t> R.Meyer </t>
  </si>
  <si>
    <t>BAVM 157 </t>
  </si>
  <si>
    <t>2453196.515 </t>
  </si>
  <si>
    <t> 10.07.2004 00:21 </t>
  </si>
  <si>
    <t> 0.140 </t>
  </si>
  <si>
    <t>BAVM 174 </t>
  </si>
  <si>
    <t>2453617.655 </t>
  </si>
  <si>
    <t> 04.09.2005 03:43 </t>
  </si>
  <si>
    <t> 0.112 </t>
  </si>
  <si>
    <t> Meyer </t>
  </si>
  <si>
    <t>BAVM 179 </t>
  </si>
  <si>
    <t>2454325.5419 </t>
  </si>
  <si>
    <t> 13.08.2007 01:00 </t>
  </si>
  <si>
    <t> 0.1527 </t>
  </si>
  <si>
    <t>C </t>
  </si>
  <si>
    <t>-I</t>
  </si>
  <si>
    <t> F.Agerer </t>
  </si>
  <si>
    <t>BAVM 193 </t>
  </si>
  <si>
    <t>2454718.3946 </t>
  </si>
  <si>
    <t> 08.09.2008 21:28 </t>
  </si>
  <si>
    <t>6125</t>
  </si>
  <si>
    <t> 0.1509 </t>
  </si>
  <si>
    <t> W.Proksch </t>
  </si>
  <si>
    <t>BAVM 203 </t>
  </si>
  <si>
    <t>2456162.41836 </t>
  </si>
  <si>
    <t> 22.08.2012 22:02 </t>
  </si>
  <si>
    <t>6533</t>
  </si>
  <si>
    <t> 0.16877 </t>
  </si>
  <si>
    <t> M.Urbanik </t>
  </si>
  <si>
    <t>OEJV 0160 </t>
  </si>
  <si>
    <t>2456891.5099 </t>
  </si>
  <si>
    <t> 22.08.2014 00:14 </t>
  </si>
  <si>
    <t>6739</t>
  </si>
  <si>
    <t> 0.1789 </t>
  </si>
  <si>
    <t>BAVM 238 </t>
  </si>
  <si>
    <t>2457206.4953 </t>
  </si>
  <si>
    <t> 02.07.2015 23:53 </t>
  </si>
  <si>
    <t>6828</t>
  </si>
  <si>
    <t> 0.1729 </t>
  </si>
  <si>
    <t>BAVM 241 (=IBVS 6157) </t>
  </si>
  <si>
    <t>II</t>
  </si>
  <si>
    <t>IBVS 6157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</si>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</sst>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0" fillId="0" borderId="1" applyNumberFormat="0" applyFont="0" applyFill="0" applyAlignment="0" applyProtection="0"/>
  </cellStyleXfs>
  <cellXfs count="6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7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8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8" fillId="2" borderId="11" xfId="7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76" fontId="21" fillId="0" borderId="0" xfId="0" applyNumberFormat="1" applyFont="1" applyAlignment="1" applyProtection="1">
      <alignment vertical="center" wrapText="1"/>
      <protection locked="0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SY Sge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076246334310852"/>
          <c:w val="0.82556390977443606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42-430E-9DA9-50FEBE7BAB3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51">
                  <c:v>8.215999994718004E-3</c:v>
                </c:pt>
                <c:pt idx="55">
                  <c:v>1.6724000000976957E-2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42-430E-9DA9-50FEBE7BAB3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6">
                  <c:v>2.193999999872176E-2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742-430E-9DA9-50FEBE7BAB3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-7.5022999997599982E-2</c:v>
                </c:pt>
                <c:pt idx="1">
                  <c:v>-3.1988999995519407E-2</c:v>
                </c:pt>
                <c:pt idx="2">
                  <c:v>-0.17564800000036485</c:v>
                </c:pt>
                <c:pt idx="3">
                  <c:v>-0.12167000000044936</c:v>
                </c:pt>
                <c:pt idx="4">
                  <c:v>-0.53650600000401028</c:v>
                </c:pt>
                <c:pt idx="5">
                  <c:v>-4.5062000001053093E-2</c:v>
                </c:pt>
                <c:pt idx="6">
                  <c:v>7.9160000001138542E-2</c:v>
                </c:pt>
                <c:pt idx="7">
                  <c:v>1.553799999965122E-2</c:v>
                </c:pt>
                <c:pt idx="8">
                  <c:v>0.15376000000105705</c:v>
                </c:pt>
                <c:pt idx="9">
                  <c:v>-2.5352000000566477E-2</c:v>
                </c:pt>
                <c:pt idx="10">
                  <c:v>4.6424000000115484E-2</c:v>
                </c:pt>
                <c:pt idx="11">
                  <c:v>1.9439999996393453E-3</c:v>
                </c:pt>
                <c:pt idx="12">
                  <c:v>2.9340000000956934E-2</c:v>
                </c:pt>
                <c:pt idx="13">
                  <c:v>-1.0247999998682644E-2</c:v>
                </c:pt>
                <c:pt idx="14">
                  <c:v>-3.2869999999093125E-2</c:v>
                </c:pt>
                <c:pt idx="15">
                  <c:v>-6.0432000002037967E-2</c:v>
                </c:pt>
                <c:pt idx="16">
                  <c:v>5.2179999998770654E-2</c:v>
                </c:pt>
                <c:pt idx="17">
                  <c:v>3.3859999999549473E-2</c:v>
                </c:pt>
                <c:pt idx="18">
                  <c:v>2.1558000000368338E-2</c:v>
                </c:pt>
                <c:pt idx="19">
                  <c:v>1.874600000155624E-2</c:v>
                </c:pt>
                <c:pt idx="20">
                  <c:v>3.4800000139512122E-4</c:v>
                </c:pt>
                <c:pt idx="21">
                  <c:v>-4.9560000043129548E-3</c:v>
                </c:pt>
                <c:pt idx="22">
                  <c:v>-2.1975999996357132E-2</c:v>
                </c:pt>
                <c:pt idx="23">
                  <c:v>5.5499999994935934E-2</c:v>
                </c:pt>
                <c:pt idx="24">
                  <c:v>8.7591999996220693E-2</c:v>
                </c:pt>
                <c:pt idx="25">
                  <c:v>-0.12772599999880185</c:v>
                </c:pt>
                <c:pt idx="26">
                  <c:v>-1.0503999998036306E-2</c:v>
                </c:pt>
                <c:pt idx="27">
                  <c:v>4.1381999995792285E-2</c:v>
                </c:pt>
                <c:pt idx="28">
                  <c:v>-8.4126000001560897E-2</c:v>
                </c:pt>
                <c:pt idx="29">
                  <c:v>-4.2525999997451436E-2</c:v>
                </c:pt>
                <c:pt idx="30">
                  <c:v>-0.11094200000661658</c:v>
                </c:pt>
                <c:pt idx="31">
                  <c:v>-1.2341999994532671E-2</c:v>
                </c:pt>
                <c:pt idx="32">
                  <c:v>6.4052000001538545E-2</c:v>
                </c:pt>
                <c:pt idx="33">
                  <c:v>-4.9963999997999053E-2</c:v>
                </c:pt>
                <c:pt idx="34">
                  <c:v>2.1749999992607627E-2</c:v>
                </c:pt>
                <c:pt idx="35">
                  <c:v>-2.6757999999972526E-2</c:v>
                </c:pt>
                <c:pt idx="36">
                  <c:v>-3.1265999998140614E-2</c:v>
                </c:pt>
                <c:pt idx="37">
                  <c:v>5.0463999999919906E-2</c:v>
                </c:pt>
                <c:pt idx="38">
                  <c:v>5.9635999998135958E-2</c:v>
                </c:pt>
                <c:pt idx="39">
                  <c:v>-1.3680000047315843E-3</c:v>
                </c:pt>
                <c:pt idx="40">
                  <c:v>1.4117999999143649E-2</c:v>
                </c:pt>
                <c:pt idx="41">
                  <c:v>-3.0389999999897555E-2</c:v>
                </c:pt>
                <c:pt idx="42">
                  <c:v>-3.3816000002843793E-2</c:v>
                </c:pt>
                <c:pt idx="43">
                  <c:v>-5.4312000000209082E-2</c:v>
                </c:pt>
                <c:pt idx="44">
                  <c:v>-5.0186000000394415E-2</c:v>
                </c:pt>
                <c:pt idx="45">
                  <c:v>-4.6240000010584481E-3</c:v>
                </c:pt>
                <c:pt idx="46">
                  <c:v>4.1451999997661915E-2</c:v>
                </c:pt>
                <c:pt idx="47">
                  <c:v>-2.0646000004489906E-2</c:v>
                </c:pt>
                <c:pt idx="48">
                  <c:v>-3.8450000000011642E-2</c:v>
                </c:pt>
                <c:pt idx="49">
                  <c:v>-3.4936000003654044E-2</c:v>
                </c:pt>
                <c:pt idx="52">
                  <c:v>-2.3010000004433095E-2</c:v>
                </c:pt>
                <c:pt idx="53">
                  <c:v>1.30899999930989E-2</c:v>
                </c:pt>
                <c:pt idx="54">
                  <c:v>8.5959999996703118E-3</c:v>
                </c:pt>
                <c:pt idx="57">
                  <c:v>1.3734000000113156E-2</c:v>
                </c:pt>
                <c:pt idx="58">
                  <c:v>2.5175999995553866E-2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742-430E-9DA9-50FEBE7BAB3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742-430E-9DA9-50FEBE7BAB3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742-430E-9DA9-50FEBE7BAB3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50">
                    <c:v>0</c:v>
                  </c:pt>
                  <c:pt idx="51">
                    <c:v>0</c:v>
                  </c:pt>
                  <c:pt idx="55">
                    <c:v>1E-4</c:v>
                  </c:pt>
                  <c:pt idx="56">
                    <c:v>5.9999999999999995E-4</c:v>
                  </c:pt>
                  <c:pt idx="57">
                    <c:v>3.0999999999999999E-3</c:v>
                  </c:pt>
                  <c:pt idx="58">
                    <c:v>1.18E-2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742-430E-9DA9-50FEBE7BAB3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-5.4889553300806464E-2</c:v>
                </c:pt>
                <c:pt idx="1">
                  <c:v>-4.9043808188340227E-2</c:v>
                </c:pt>
                <c:pt idx="2">
                  <c:v>-4.8990321822940913E-2</c:v>
                </c:pt>
                <c:pt idx="3">
                  <c:v>-4.7775866702697657E-2</c:v>
                </c:pt>
                <c:pt idx="4">
                  <c:v>-3.9381653591793506E-2</c:v>
                </c:pt>
                <c:pt idx="5">
                  <c:v>-3.9293558401724049E-2</c:v>
                </c:pt>
                <c:pt idx="6">
                  <c:v>-3.9249510806689321E-2</c:v>
                </c:pt>
                <c:pt idx="7">
                  <c:v>-3.8664307044085057E-2</c:v>
                </c:pt>
                <c:pt idx="8">
                  <c:v>-3.8620259449050329E-2</c:v>
                </c:pt>
                <c:pt idx="9">
                  <c:v>-3.8444069068911409E-2</c:v>
                </c:pt>
                <c:pt idx="10">
                  <c:v>-3.8091688308633576E-2</c:v>
                </c:pt>
                <c:pt idx="11">
                  <c:v>-3.1044073103076872E-2</c:v>
                </c:pt>
                <c:pt idx="12">
                  <c:v>-3.0880467750090734E-2</c:v>
                </c:pt>
                <c:pt idx="13">
                  <c:v>-3.0742032451410155E-2</c:v>
                </c:pt>
                <c:pt idx="14">
                  <c:v>-3.0156828688805891E-2</c:v>
                </c:pt>
                <c:pt idx="15">
                  <c:v>-2.5733191644603783E-2</c:v>
                </c:pt>
                <c:pt idx="16">
                  <c:v>-2.4336253630645219E-2</c:v>
                </c:pt>
                <c:pt idx="17">
                  <c:v>-2.3832852544534024E-2</c:v>
                </c:pt>
                <c:pt idx="18">
                  <c:v>-2.3751049868040955E-2</c:v>
                </c:pt>
                <c:pt idx="19">
                  <c:v>-2.3260233809082542E-2</c:v>
                </c:pt>
                <c:pt idx="20">
                  <c:v>-2.3027410806756118E-2</c:v>
                </c:pt>
                <c:pt idx="21">
                  <c:v>-2.2549179774950481E-2</c:v>
                </c:pt>
                <c:pt idx="22">
                  <c:v>-2.1731153010019794E-2</c:v>
                </c:pt>
                <c:pt idx="23">
                  <c:v>-1.8547141140366496E-2</c:v>
                </c:pt>
                <c:pt idx="24">
                  <c:v>-1.7905304755574725E-2</c:v>
                </c:pt>
                <c:pt idx="25">
                  <c:v>-1.7798332024776098E-2</c:v>
                </c:pt>
                <c:pt idx="26">
                  <c:v>-1.775428442974137E-2</c:v>
                </c:pt>
                <c:pt idx="27">
                  <c:v>-1.7181665694289885E-2</c:v>
                </c:pt>
                <c:pt idx="28">
                  <c:v>-1.7169080667137106E-2</c:v>
                </c:pt>
                <c:pt idx="29">
                  <c:v>-1.6539829309498114E-2</c:v>
                </c:pt>
                <c:pt idx="30">
                  <c:v>-1.5885407897553563E-2</c:v>
                </c:pt>
                <c:pt idx="31">
                  <c:v>-1.5256156539914571E-2</c:v>
                </c:pt>
                <c:pt idx="32">
                  <c:v>-1.4696122831615869E-2</c:v>
                </c:pt>
                <c:pt idx="33">
                  <c:v>-1.4670952777310307E-2</c:v>
                </c:pt>
                <c:pt idx="34">
                  <c:v>-1.46143201551228E-2</c:v>
                </c:pt>
                <c:pt idx="35">
                  <c:v>-1.4601735127970021E-2</c:v>
                </c:pt>
                <c:pt idx="36">
                  <c:v>-1.4589150100817239E-2</c:v>
                </c:pt>
                <c:pt idx="37">
                  <c:v>-1.4557687532935289E-2</c:v>
                </c:pt>
                <c:pt idx="38">
                  <c:v>-1.4041701419671319E-2</c:v>
                </c:pt>
                <c:pt idx="39">
                  <c:v>-1.3248844709046189E-2</c:v>
                </c:pt>
                <c:pt idx="40">
                  <c:v>-1.2046974615955715E-2</c:v>
                </c:pt>
                <c:pt idx="41">
                  <c:v>-1.2034389588802933E-2</c:v>
                </c:pt>
                <c:pt idx="42">
                  <c:v>-9.3978264002955586E-3</c:v>
                </c:pt>
                <c:pt idx="43">
                  <c:v>-8.6175547168232114E-3</c:v>
                </c:pt>
                <c:pt idx="44">
                  <c:v>-2.1299732195652066E-3</c:v>
                </c:pt>
                <c:pt idx="45">
                  <c:v>-2.6109668737740212E-4</c:v>
                </c:pt>
                <c:pt idx="46">
                  <c:v>4.059097517199288E-4</c:v>
                </c:pt>
                <c:pt idx="47">
                  <c:v>9.5335843286585217E-4</c:v>
                </c:pt>
                <c:pt idx="48">
                  <c:v>3.0047178587689644E-3</c:v>
                </c:pt>
                <c:pt idx="49">
                  <c:v>1.1241618130263364E-2</c:v>
                </c:pt>
                <c:pt idx="50">
                  <c:v>1.1342298347485603E-2</c:v>
                </c:pt>
                <c:pt idx="51">
                  <c:v>1.2575631008458026E-2</c:v>
                </c:pt>
                <c:pt idx="52">
                  <c:v>1.3324440124048428E-2</c:v>
                </c:pt>
                <c:pt idx="53">
                  <c:v>1.458294283932641E-2</c:v>
                </c:pt>
                <c:pt idx="54">
                  <c:v>1.528141184630569E-2</c:v>
                </c:pt>
                <c:pt idx="55">
                  <c:v>1.7848757385472779E-2</c:v>
                </c:pt>
                <c:pt idx="56">
                  <c:v>1.91450151822091E-2</c:v>
                </c:pt>
                <c:pt idx="57">
                  <c:v>1.9705048890507802E-2</c:v>
                </c:pt>
                <c:pt idx="58">
                  <c:v>2.4279706260543273E-2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742-430E-9DA9-50FEBE7BAB36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-10525.5</c:v>
                </c:pt>
                <c:pt idx="1">
                  <c:v>-9596.5</c:v>
                </c:pt>
                <c:pt idx="2">
                  <c:v>-9588</c:v>
                </c:pt>
                <c:pt idx="3">
                  <c:v>-9395</c:v>
                </c:pt>
                <c:pt idx="4">
                  <c:v>-8061</c:v>
                </c:pt>
                <c:pt idx="5">
                  <c:v>-8047</c:v>
                </c:pt>
                <c:pt idx="6">
                  <c:v>-8040</c:v>
                </c:pt>
                <c:pt idx="7">
                  <c:v>-7947</c:v>
                </c:pt>
                <c:pt idx="8">
                  <c:v>-7940</c:v>
                </c:pt>
                <c:pt idx="9">
                  <c:v>-7912</c:v>
                </c:pt>
                <c:pt idx="10">
                  <c:v>-7856</c:v>
                </c:pt>
                <c:pt idx="11">
                  <c:v>-6736</c:v>
                </c:pt>
                <c:pt idx="12">
                  <c:v>-6710</c:v>
                </c:pt>
                <c:pt idx="13">
                  <c:v>-6688</c:v>
                </c:pt>
                <c:pt idx="14">
                  <c:v>-6595</c:v>
                </c:pt>
                <c:pt idx="15">
                  <c:v>-5892</c:v>
                </c:pt>
                <c:pt idx="16">
                  <c:v>-5670</c:v>
                </c:pt>
                <c:pt idx="17">
                  <c:v>-5590</c:v>
                </c:pt>
                <c:pt idx="18">
                  <c:v>-5577</c:v>
                </c:pt>
                <c:pt idx="19">
                  <c:v>-5499</c:v>
                </c:pt>
                <c:pt idx="20">
                  <c:v>-5462</c:v>
                </c:pt>
                <c:pt idx="21">
                  <c:v>-5386</c:v>
                </c:pt>
                <c:pt idx="22">
                  <c:v>-5256</c:v>
                </c:pt>
                <c:pt idx="23">
                  <c:v>-4750</c:v>
                </c:pt>
                <c:pt idx="24">
                  <c:v>-4648</c:v>
                </c:pt>
                <c:pt idx="25">
                  <c:v>-4631</c:v>
                </c:pt>
                <c:pt idx="26">
                  <c:v>-4624</c:v>
                </c:pt>
                <c:pt idx="27">
                  <c:v>-4533</c:v>
                </c:pt>
                <c:pt idx="28">
                  <c:v>-4531</c:v>
                </c:pt>
                <c:pt idx="29">
                  <c:v>-4431</c:v>
                </c:pt>
                <c:pt idx="30">
                  <c:v>-4327</c:v>
                </c:pt>
                <c:pt idx="31">
                  <c:v>-4227</c:v>
                </c:pt>
                <c:pt idx="32">
                  <c:v>-4138</c:v>
                </c:pt>
                <c:pt idx="33">
                  <c:v>-4134</c:v>
                </c:pt>
                <c:pt idx="34">
                  <c:v>-4125</c:v>
                </c:pt>
                <c:pt idx="35">
                  <c:v>-4123</c:v>
                </c:pt>
                <c:pt idx="36">
                  <c:v>-4121</c:v>
                </c:pt>
                <c:pt idx="37">
                  <c:v>-4116</c:v>
                </c:pt>
                <c:pt idx="38">
                  <c:v>-4034</c:v>
                </c:pt>
                <c:pt idx="39">
                  <c:v>-3908</c:v>
                </c:pt>
                <c:pt idx="40">
                  <c:v>-3717</c:v>
                </c:pt>
                <c:pt idx="41">
                  <c:v>-3715</c:v>
                </c:pt>
                <c:pt idx="42">
                  <c:v>-3296</c:v>
                </c:pt>
                <c:pt idx="43">
                  <c:v>-3172</c:v>
                </c:pt>
                <c:pt idx="44">
                  <c:v>-2141</c:v>
                </c:pt>
                <c:pt idx="45">
                  <c:v>-1844</c:v>
                </c:pt>
                <c:pt idx="46">
                  <c:v>-1738</c:v>
                </c:pt>
                <c:pt idx="47">
                  <c:v>-1651</c:v>
                </c:pt>
                <c:pt idx="48">
                  <c:v>-1325</c:v>
                </c:pt>
                <c:pt idx="49">
                  <c:v>-16</c:v>
                </c:pt>
                <c:pt idx="50">
                  <c:v>0</c:v>
                </c:pt>
                <c:pt idx="51">
                  <c:v>196</c:v>
                </c:pt>
                <c:pt idx="52">
                  <c:v>315</c:v>
                </c:pt>
                <c:pt idx="53">
                  <c:v>515</c:v>
                </c:pt>
                <c:pt idx="54">
                  <c:v>626</c:v>
                </c:pt>
                <c:pt idx="55">
                  <c:v>1034</c:v>
                </c:pt>
                <c:pt idx="56">
                  <c:v>1240</c:v>
                </c:pt>
                <c:pt idx="57">
                  <c:v>1329</c:v>
                </c:pt>
                <c:pt idx="58">
                  <c:v>2056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742-430E-9DA9-50FEBE7BA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3027848"/>
        <c:axId val="1"/>
      </c:scatterChart>
      <c:valAx>
        <c:axId val="743027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293233082706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3027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7593984962406015"/>
          <c:y val="0.92375366568914952"/>
          <c:w val="0.7669172932330826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0</xdr:rowOff>
    </xdr:from>
    <xdr:to>
      <xdr:col>16</xdr:col>
      <xdr:colOff>142875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510CC7E-0C44-3798-EBD6-06129ED47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41" TargetMode="External"/><Relationship Id="rId3" Type="http://schemas.openxmlformats.org/officeDocument/2006/relationships/hyperlink" Target="http://www.bav-astro.de/sfs/BAVM_link.php?BAVMnr=179" TargetMode="External"/><Relationship Id="rId7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bav-astro.de/sfs/BAVM_link.php?BAVMnr=174" TargetMode="External"/><Relationship Id="rId1" Type="http://schemas.openxmlformats.org/officeDocument/2006/relationships/hyperlink" Target="http://www.bav-astro.de/sfs/BAVM_link.php?BAVMnr=157" TargetMode="External"/><Relationship Id="rId6" Type="http://schemas.openxmlformats.org/officeDocument/2006/relationships/hyperlink" Target="http://var.astro.cz/oejv/issues/oejv0160.pdf" TargetMode="External"/><Relationship Id="rId5" Type="http://schemas.openxmlformats.org/officeDocument/2006/relationships/hyperlink" Target="http://www.bav-astro.de/sfs/BAVM_link.php?BAVMnr=203" TargetMode="External"/><Relationship Id="rId4" Type="http://schemas.openxmlformats.org/officeDocument/2006/relationships/hyperlink" Target="http://www.bav-astro.de/sfs/BAVM_link.php?BAVMnr=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61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41</v>
      </c>
      <c r="E1" s="30" t="s">
        <v>40</v>
      </c>
      <c r="F1" t="s">
        <v>42</v>
      </c>
    </row>
    <row r="2" spans="1:7" x14ac:dyDescent="0.2">
      <c r="A2" t="s">
        <v>23</v>
      </c>
      <c r="B2" t="s">
        <v>43</v>
      </c>
      <c r="C2" s="3"/>
      <c r="D2" s="3"/>
      <c r="E2">
        <v>0</v>
      </c>
    </row>
    <row r="3" spans="1:7" ht="13.5" thickBot="1" x14ac:dyDescent="0.25"/>
    <row r="4" spans="1:7" ht="14.25" thickTop="1" thickBot="1" x14ac:dyDescent="0.25">
      <c r="A4" s="5" t="s">
        <v>0</v>
      </c>
      <c r="C4" s="8">
        <v>52502.813000000002</v>
      </c>
      <c r="D4" s="9">
        <v>3.5392540000000001</v>
      </c>
    </row>
    <row r="6" spans="1:7" x14ac:dyDescent="0.2">
      <c r="A6" s="5" t="s">
        <v>1</v>
      </c>
    </row>
    <row r="7" spans="1:7" x14ac:dyDescent="0.2">
      <c r="A7" t="s">
        <v>2</v>
      </c>
      <c r="C7">
        <v>52502.813000000002</v>
      </c>
    </row>
    <row r="8" spans="1:7" x14ac:dyDescent="0.2">
      <c r="A8" t="s">
        <v>3</v>
      </c>
      <c r="C8">
        <v>3.5392540000000001</v>
      </c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1.1342298347485603E-2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6.292513576389916E-6</v>
      </c>
      <c r="D12" s="3"/>
      <c r="E12" s="12"/>
    </row>
    <row r="13" spans="1:7" x14ac:dyDescent="0.2">
      <c r="A13" s="12" t="s">
        <v>18</v>
      </c>
      <c r="B13" s="12"/>
      <c r="C13" s="3" t="s">
        <v>13</v>
      </c>
      <c r="D13" s="16" t="s">
        <v>38</v>
      </c>
      <c r="E13" s="13">
        <v>1</v>
      </c>
    </row>
    <row r="14" spans="1:7" x14ac:dyDescent="0.2">
      <c r="A14" s="12"/>
      <c r="B14" s="12"/>
      <c r="C14" s="12"/>
      <c r="D14" s="16" t="s">
        <v>31</v>
      </c>
      <c r="E14" s="17">
        <f ca="1">NOW()+15018.5+$C$9/24</f>
        <v>60173.830202662037</v>
      </c>
    </row>
    <row r="15" spans="1:7" x14ac:dyDescent="0.2">
      <c r="A15" s="14" t="s">
        <v>17</v>
      </c>
      <c r="B15" s="12"/>
      <c r="C15" s="15">
        <f ca="1">(C7+C11)+(C8+C12)*INT(MAX(F21:F3533))</f>
        <v>59779.543503706263</v>
      </c>
      <c r="D15" s="16" t="s">
        <v>39</v>
      </c>
      <c r="E15" s="17">
        <f ca="1">ROUND(2*(E14-$C$7)/$C$8,0)/2+E13</f>
        <v>2168.5</v>
      </c>
    </row>
    <row r="16" spans="1:7" x14ac:dyDescent="0.2">
      <c r="A16" s="18" t="s">
        <v>4</v>
      </c>
      <c r="B16" s="12"/>
      <c r="C16" s="19">
        <f ca="1">+C8+C12</f>
        <v>3.5392602925135765</v>
      </c>
      <c r="D16" s="16" t="s">
        <v>32</v>
      </c>
      <c r="E16" s="26">
        <f ca="1">ROUND(2*(E14-$C$15)/$C$16,0)/2+E13</f>
        <v>112.5</v>
      </c>
    </row>
    <row r="17" spans="1:18" ht="13.5" thickBot="1" x14ac:dyDescent="0.25">
      <c r="A17" s="16" t="s">
        <v>28</v>
      </c>
      <c r="B17" s="12"/>
      <c r="C17" s="12">
        <f>COUNT(C21:C2191)</f>
        <v>59</v>
      </c>
      <c r="D17" s="16" t="s">
        <v>33</v>
      </c>
      <c r="E17" s="20">
        <f ca="1">+$C$15+$C$16*E16-15018.5-$C$9/24</f>
        <v>45159.606119947377</v>
      </c>
    </row>
    <row r="18" spans="1:18" ht="14.25" thickTop="1" thickBot="1" x14ac:dyDescent="0.25">
      <c r="A18" s="18" t="s">
        <v>5</v>
      </c>
      <c r="B18" s="12"/>
      <c r="C18" s="21">
        <f ca="1">+C15</f>
        <v>59779.543503706263</v>
      </c>
      <c r="D18" s="22">
        <f ca="1">+C16</f>
        <v>3.5392602925135765</v>
      </c>
      <c r="E18" s="23" t="s">
        <v>34</v>
      </c>
    </row>
    <row r="19" spans="1:18" ht="13.5" thickTop="1" x14ac:dyDescent="0.2">
      <c r="A19" s="27" t="s">
        <v>35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36</v>
      </c>
      <c r="I20" s="7" t="s">
        <v>48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9" t="s">
        <v>37</v>
      </c>
    </row>
    <row r="21" spans="1:18" x14ac:dyDescent="0.2">
      <c r="A21" s="51" t="s">
        <v>68</v>
      </c>
      <c r="B21" s="53" t="s">
        <v>271</v>
      </c>
      <c r="C21" s="52">
        <v>15250.32</v>
      </c>
      <c r="D21" s="10"/>
      <c r="E21">
        <f t="shared" ref="E21:E52" si="0">+(C21-C$7)/C$8</f>
        <v>-10525.521197404878</v>
      </c>
      <c r="F21">
        <f t="shared" ref="F21:F52" si="1">ROUND(2*E21,0)/2</f>
        <v>-10525.5</v>
      </c>
      <c r="G21">
        <f t="shared" ref="G21:G52" si="2">+C21-(C$7+F21*C$8)</f>
        <v>-7.5022999997599982E-2</v>
      </c>
      <c r="K21">
        <f t="shared" ref="K21:K52" si="3">+G21</f>
        <v>-7.5022999997599982E-2</v>
      </c>
      <c r="O21">
        <f t="shared" ref="O21:O52" ca="1" si="4">+C$11+C$12*$F21</f>
        <v>-5.4889553300806464E-2</v>
      </c>
      <c r="Q21" s="2">
        <f t="shared" ref="Q21:Q52" si="5">+C21-15018.5</f>
        <v>231.81999999999971</v>
      </c>
    </row>
    <row r="22" spans="1:18" x14ac:dyDescent="0.2">
      <c r="A22" s="51" t="s">
        <v>68</v>
      </c>
      <c r="B22" s="53" t="s">
        <v>271</v>
      </c>
      <c r="C22" s="52">
        <v>18538.330000000002</v>
      </c>
      <c r="D22" s="10"/>
      <c r="E22">
        <f t="shared" si="0"/>
        <v>-9596.509038345368</v>
      </c>
      <c r="F22">
        <f t="shared" si="1"/>
        <v>-9596.5</v>
      </c>
      <c r="G22">
        <f t="shared" si="2"/>
        <v>-3.1988999995519407E-2</v>
      </c>
      <c r="K22">
        <f t="shared" si="3"/>
        <v>-3.1988999995519407E-2</v>
      </c>
      <c r="O22">
        <f t="shared" ca="1" si="4"/>
        <v>-4.9043808188340227E-2</v>
      </c>
      <c r="Q22" s="2">
        <f t="shared" si="5"/>
        <v>3519.8300000000017</v>
      </c>
    </row>
    <row r="23" spans="1:18" x14ac:dyDescent="0.2">
      <c r="A23" s="51" t="s">
        <v>68</v>
      </c>
      <c r="B23" s="53" t="s">
        <v>46</v>
      </c>
      <c r="C23" s="52">
        <v>18568.27</v>
      </c>
      <c r="D23" s="10"/>
      <c r="E23">
        <f t="shared" si="0"/>
        <v>-9588.0496285375411</v>
      </c>
      <c r="F23">
        <f t="shared" si="1"/>
        <v>-9588</v>
      </c>
      <c r="G23">
        <f t="shared" si="2"/>
        <v>-0.17564800000036485</v>
      </c>
      <c r="K23">
        <f t="shared" si="3"/>
        <v>-0.17564800000036485</v>
      </c>
      <c r="O23">
        <f t="shared" ca="1" si="4"/>
        <v>-4.8990321822940913E-2</v>
      </c>
      <c r="Q23" s="2">
        <f t="shared" si="5"/>
        <v>3549.7700000000004</v>
      </c>
    </row>
    <row r="24" spans="1:18" x14ac:dyDescent="0.2">
      <c r="A24" s="51" t="s">
        <v>68</v>
      </c>
      <c r="B24" s="53" t="s">
        <v>46</v>
      </c>
      <c r="C24" s="52">
        <v>19251.400000000001</v>
      </c>
      <c r="D24" s="10"/>
      <c r="E24">
        <f t="shared" si="0"/>
        <v>-9395.034377300979</v>
      </c>
      <c r="F24">
        <f t="shared" si="1"/>
        <v>-9395</v>
      </c>
      <c r="G24">
        <f t="shared" si="2"/>
        <v>-0.12167000000044936</v>
      </c>
      <c r="K24">
        <f t="shared" si="3"/>
        <v>-0.12167000000044936</v>
      </c>
      <c r="O24">
        <f t="shared" ca="1" si="4"/>
        <v>-4.7775866702697657E-2</v>
      </c>
      <c r="Q24" s="2">
        <f t="shared" si="5"/>
        <v>4232.9000000000015</v>
      </c>
    </row>
    <row r="25" spans="1:18" x14ac:dyDescent="0.2">
      <c r="A25" s="51" t="s">
        <v>83</v>
      </c>
      <c r="B25" s="53" t="s">
        <v>46</v>
      </c>
      <c r="C25" s="52">
        <v>23972.35</v>
      </c>
      <c r="D25" s="10"/>
      <c r="E25">
        <f t="shared" si="0"/>
        <v>-8061.1515873119033</v>
      </c>
      <c r="F25">
        <f t="shared" si="1"/>
        <v>-8061</v>
      </c>
      <c r="G25">
        <f t="shared" si="2"/>
        <v>-0.53650600000401028</v>
      </c>
      <c r="K25">
        <f t="shared" si="3"/>
        <v>-0.53650600000401028</v>
      </c>
      <c r="O25">
        <f t="shared" ca="1" si="4"/>
        <v>-3.9381653591793506E-2</v>
      </c>
      <c r="Q25" s="2">
        <f t="shared" si="5"/>
        <v>8953.8499999999985</v>
      </c>
    </row>
    <row r="26" spans="1:18" x14ac:dyDescent="0.2">
      <c r="A26" s="51" t="s">
        <v>83</v>
      </c>
      <c r="B26" s="53" t="s">
        <v>46</v>
      </c>
      <c r="C26" s="52">
        <v>24022.391</v>
      </c>
      <c r="D26" s="10"/>
      <c r="E26">
        <f t="shared" si="0"/>
        <v>-8047.0127320616157</v>
      </c>
      <c r="F26">
        <f t="shared" si="1"/>
        <v>-8047</v>
      </c>
      <c r="G26">
        <f t="shared" si="2"/>
        <v>-4.5062000001053093E-2</v>
      </c>
      <c r="K26">
        <f t="shared" si="3"/>
        <v>-4.5062000001053093E-2</v>
      </c>
      <c r="O26">
        <f t="shared" ca="1" si="4"/>
        <v>-3.9293558401724049E-2</v>
      </c>
      <c r="Q26" s="2">
        <f t="shared" si="5"/>
        <v>9003.8909999999996</v>
      </c>
    </row>
    <row r="27" spans="1:18" x14ac:dyDescent="0.2">
      <c r="A27" s="51" t="s">
        <v>83</v>
      </c>
      <c r="B27" s="53" t="s">
        <v>46</v>
      </c>
      <c r="C27" s="52">
        <v>24047.29</v>
      </c>
      <c r="D27" s="10"/>
      <c r="E27">
        <f t="shared" si="0"/>
        <v>-8039.9776337047297</v>
      </c>
      <c r="F27">
        <f t="shared" si="1"/>
        <v>-8040</v>
      </c>
      <c r="G27">
        <f t="shared" si="2"/>
        <v>7.9160000001138542E-2</v>
      </c>
      <c r="K27">
        <f t="shared" si="3"/>
        <v>7.9160000001138542E-2</v>
      </c>
      <c r="O27">
        <f t="shared" ca="1" si="4"/>
        <v>-3.9249510806689321E-2</v>
      </c>
      <c r="Q27" s="2">
        <f t="shared" si="5"/>
        <v>9028.7900000000009</v>
      </c>
    </row>
    <row r="28" spans="1:18" x14ac:dyDescent="0.2">
      <c r="A28" s="51" t="s">
        <v>83</v>
      </c>
      <c r="B28" s="53" t="s">
        <v>46</v>
      </c>
      <c r="C28" s="52">
        <v>24376.377</v>
      </c>
      <c r="D28" s="10"/>
      <c r="E28">
        <f t="shared" si="0"/>
        <v>-7946.9956098092989</v>
      </c>
      <c r="F28">
        <f t="shared" si="1"/>
        <v>-7947</v>
      </c>
      <c r="G28">
        <f t="shared" si="2"/>
        <v>1.553799999965122E-2</v>
      </c>
      <c r="K28">
        <f t="shared" si="3"/>
        <v>1.553799999965122E-2</v>
      </c>
      <c r="O28">
        <f t="shared" ca="1" si="4"/>
        <v>-3.8664307044085057E-2</v>
      </c>
      <c r="Q28" s="2">
        <f t="shared" si="5"/>
        <v>9357.8770000000004</v>
      </c>
    </row>
    <row r="29" spans="1:18" x14ac:dyDescent="0.2">
      <c r="A29" s="51" t="s">
        <v>83</v>
      </c>
      <c r="B29" s="53" t="s">
        <v>46</v>
      </c>
      <c r="C29" s="52">
        <v>24401.29</v>
      </c>
      <c r="D29" s="10"/>
      <c r="E29">
        <f t="shared" si="0"/>
        <v>-7939.956555816565</v>
      </c>
      <c r="F29">
        <f t="shared" si="1"/>
        <v>-7940</v>
      </c>
      <c r="G29">
        <f t="shared" si="2"/>
        <v>0.15376000000105705</v>
      </c>
      <c r="K29">
        <f t="shared" si="3"/>
        <v>0.15376000000105705</v>
      </c>
      <c r="O29">
        <f t="shared" ca="1" si="4"/>
        <v>-3.8620259449050329E-2</v>
      </c>
      <c r="Q29" s="2">
        <f t="shared" si="5"/>
        <v>9382.7900000000009</v>
      </c>
    </row>
    <row r="30" spans="1:18" x14ac:dyDescent="0.2">
      <c r="A30" s="51" t="s">
        <v>83</v>
      </c>
      <c r="B30" s="53" t="s">
        <v>46</v>
      </c>
      <c r="C30" s="52">
        <v>24500.21</v>
      </c>
      <c r="D30" s="10"/>
      <c r="E30">
        <f t="shared" si="0"/>
        <v>-7912.0071630914317</v>
      </c>
      <c r="F30">
        <f t="shared" si="1"/>
        <v>-7912</v>
      </c>
      <c r="G30">
        <f t="shared" si="2"/>
        <v>-2.5352000000566477E-2</v>
      </c>
      <c r="K30">
        <f t="shared" si="3"/>
        <v>-2.5352000000566477E-2</v>
      </c>
      <c r="O30">
        <f t="shared" ca="1" si="4"/>
        <v>-3.8444069068911409E-2</v>
      </c>
      <c r="Q30" s="2">
        <f t="shared" si="5"/>
        <v>9481.7099999999991</v>
      </c>
    </row>
    <row r="31" spans="1:18" x14ac:dyDescent="0.2">
      <c r="A31" s="51" t="s">
        <v>83</v>
      </c>
      <c r="B31" s="53" t="s">
        <v>46</v>
      </c>
      <c r="C31" s="52">
        <v>24698.48</v>
      </c>
      <c r="D31" s="10"/>
      <c r="E31">
        <f t="shared" si="0"/>
        <v>-7855.9868831115264</v>
      </c>
      <c r="F31">
        <f t="shared" si="1"/>
        <v>-7856</v>
      </c>
      <c r="G31">
        <f t="shared" si="2"/>
        <v>4.6424000000115484E-2</v>
      </c>
      <c r="K31">
        <f t="shared" si="3"/>
        <v>4.6424000000115484E-2</v>
      </c>
      <c r="O31">
        <f t="shared" ca="1" si="4"/>
        <v>-3.8091688308633576E-2</v>
      </c>
      <c r="Q31" s="2">
        <f t="shared" si="5"/>
        <v>9679.98</v>
      </c>
    </row>
    <row r="32" spans="1:18" x14ac:dyDescent="0.2">
      <c r="A32" s="51" t="s">
        <v>106</v>
      </c>
      <c r="B32" s="53" t="s">
        <v>46</v>
      </c>
      <c r="C32" s="52">
        <v>28662.400000000001</v>
      </c>
      <c r="D32" s="10"/>
      <c r="E32">
        <f t="shared" si="0"/>
        <v>-6735.9994507317078</v>
      </c>
      <c r="F32">
        <f t="shared" si="1"/>
        <v>-6736</v>
      </c>
      <c r="G32">
        <f t="shared" si="2"/>
        <v>1.9439999996393453E-3</v>
      </c>
      <c r="K32">
        <f t="shared" si="3"/>
        <v>1.9439999996393453E-3</v>
      </c>
      <c r="O32">
        <f t="shared" ca="1" si="4"/>
        <v>-3.1044073103076872E-2</v>
      </c>
      <c r="Q32" s="2">
        <f t="shared" si="5"/>
        <v>13643.900000000001</v>
      </c>
    </row>
    <row r="33" spans="1:17" x14ac:dyDescent="0.2">
      <c r="A33" s="51" t="s">
        <v>110</v>
      </c>
      <c r="B33" s="53" t="s">
        <v>46</v>
      </c>
      <c r="C33" s="52">
        <v>28754.448</v>
      </c>
      <c r="D33" s="10"/>
      <c r="E33">
        <f t="shared" si="0"/>
        <v>-6709.9917101174433</v>
      </c>
      <c r="F33">
        <f t="shared" si="1"/>
        <v>-6710</v>
      </c>
      <c r="G33">
        <f t="shared" si="2"/>
        <v>2.9340000000956934E-2</v>
      </c>
      <c r="K33">
        <f t="shared" si="3"/>
        <v>2.9340000000956934E-2</v>
      </c>
      <c r="O33">
        <f t="shared" ca="1" si="4"/>
        <v>-3.0880467750090734E-2</v>
      </c>
      <c r="Q33" s="2">
        <f t="shared" si="5"/>
        <v>13735.948</v>
      </c>
    </row>
    <row r="34" spans="1:17" x14ac:dyDescent="0.2">
      <c r="A34" s="51" t="s">
        <v>110</v>
      </c>
      <c r="B34" s="53" t="s">
        <v>46</v>
      </c>
      <c r="C34" s="52">
        <v>28832.272000000001</v>
      </c>
      <c r="D34" s="10"/>
      <c r="E34">
        <f t="shared" si="0"/>
        <v>-6688.0028955254411</v>
      </c>
      <c r="F34">
        <f t="shared" si="1"/>
        <v>-6688</v>
      </c>
      <c r="G34">
        <f t="shared" si="2"/>
        <v>-1.0247999998682644E-2</v>
      </c>
      <c r="K34">
        <f t="shared" si="3"/>
        <v>-1.0247999998682644E-2</v>
      </c>
      <c r="O34">
        <f t="shared" ca="1" si="4"/>
        <v>-3.0742032451410155E-2</v>
      </c>
      <c r="Q34" s="2">
        <f t="shared" si="5"/>
        <v>13813.772000000001</v>
      </c>
    </row>
    <row r="35" spans="1:17" x14ac:dyDescent="0.2">
      <c r="A35" s="51" t="s">
        <v>117</v>
      </c>
      <c r="B35" s="53" t="s">
        <v>46</v>
      </c>
      <c r="C35" s="52">
        <v>29161.4</v>
      </c>
      <c r="D35" s="10"/>
      <c r="E35">
        <f t="shared" si="0"/>
        <v>-6595.0092872678815</v>
      </c>
      <c r="F35">
        <f t="shared" si="1"/>
        <v>-6595</v>
      </c>
      <c r="G35">
        <f t="shared" si="2"/>
        <v>-3.2869999999093125E-2</v>
      </c>
      <c r="K35">
        <f t="shared" si="3"/>
        <v>-3.2869999999093125E-2</v>
      </c>
      <c r="O35">
        <f t="shared" ca="1" si="4"/>
        <v>-3.0156828688805891E-2</v>
      </c>
      <c r="Q35" s="2">
        <f t="shared" si="5"/>
        <v>14142.900000000001</v>
      </c>
    </row>
    <row r="36" spans="1:17" x14ac:dyDescent="0.2">
      <c r="A36" s="51" t="s">
        <v>121</v>
      </c>
      <c r="B36" s="53" t="s">
        <v>46</v>
      </c>
      <c r="C36" s="52">
        <v>31649.468000000001</v>
      </c>
      <c r="D36" s="10"/>
      <c r="E36">
        <f t="shared" si="0"/>
        <v>-5892.017074784686</v>
      </c>
      <c r="F36">
        <f t="shared" si="1"/>
        <v>-5892</v>
      </c>
      <c r="G36">
        <f t="shared" si="2"/>
        <v>-6.0432000002037967E-2</v>
      </c>
      <c r="K36">
        <f t="shared" si="3"/>
        <v>-6.0432000002037967E-2</v>
      </c>
      <c r="O36">
        <f t="shared" ca="1" si="4"/>
        <v>-2.5733191644603783E-2</v>
      </c>
      <c r="Q36" s="2">
        <f t="shared" si="5"/>
        <v>16630.968000000001</v>
      </c>
    </row>
    <row r="37" spans="1:17" x14ac:dyDescent="0.2">
      <c r="A37" s="51" t="s">
        <v>121</v>
      </c>
      <c r="B37" s="53" t="s">
        <v>46</v>
      </c>
      <c r="C37" s="52">
        <v>32435.294999999998</v>
      </c>
      <c r="D37" s="10"/>
      <c r="E37">
        <f t="shared" si="0"/>
        <v>-5669.9852567801017</v>
      </c>
      <c r="F37">
        <f t="shared" si="1"/>
        <v>-5670</v>
      </c>
      <c r="G37">
        <f t="shared" si="2"/>
        <v>5.2179999998770654E-2</v>
      </c>
      <c r="K37">
        <f t="shared" si="3"/>
        <v>5.2179999998770654E-2</v>
      </c>
      <c r="O37">
        <f t="shared" ca="1" si="4"/>
        <v>-2.4336253630645219E-2</v>
      </c>
      <c r="Q37" s="2">
        <f t="shared" si="5"/>
        <v>17416.794999999998</v>
      </c>
    </row>
    <row r="38" spans="1:17" x14ac:dyDescent="0.2">
      <c r="A38" s="51" t="s">
        <v>121</v>
      </c>
      <c r="B38" s="53" t="s">
        <v>46</v>
      </c>
      <c r="C38" s="52">
        <v>32718.417000000001</v>
      </c>
      <c r="D38" s="10"/>
      <c r="E38">
        <f t="shared" si="0"/>
        <v>-5589.9904330121544</v>
      </c>
      <c r="F38">
        <f t="shared" si="1"/>
        <v>-5590</v>
      </c>
      <c r="G38">
        <f t="shared" si="2"/>
        <v>3.3859999999549473E-2</v>
      </c>
      <c r="K38">
        <f t="shared" si="3"/>
        <v>3.3859999999549473E-2</v>
      </c>
      <c r="O38">
        <f t="shared" ca="1" si="4"/>
        <v>-2.3832852544534024E-2</v>
      </c>
      <c r="Q38" s="2">
        <f t="shared" si="5"/>
        <v>17699.917000000001</v>
      </c>
    </row>
    <row r="39" spans="1:17" x14ac:dyDescent="0.2">
      <c r="A39" s="51" t="s">
        <v>117</v>
      </c>
      <c r="B39" s="53" t="s">
        <v>46</v>
      </c>
      <c r="C39" s="52">
        <v>32764.415000000001</v>
      </c>
      <c r="D39" s="10"/>
      <c r="E39">
        <f t="shared" si="0"/>
        <v>-5576.9939088858837</v>
      </c>
      <c r="F39">
        <f t="shared" si="1"/>
        <v>-5577</v>
      </c>
      <c r="G39">
        <f t="shared" si="2"/>
        <v>2.1558000000368338E-2</v>
      </c>
      <c r="K39">
        <f t="shared" si="3"/>
        <v>2.1558000000368338E-2</v>
      </c>
      <c r="O39">
        <f t="shared" ca="1" si="4"/>
        <v>-2.3751049868040955E-2</v>
      </c>
      <c r="Q39" s="2">
        <f t="shared" si="5"/>
        <v>17745.915000000001</v>
      </c>
    </row>
    <row r="40" spans="1:17" x14ac:dyDescent="0.2">
      <c r="A40" s="51" t="s">
        <v>135</v>
      </c>
      <c r="B40" s="53" t="s">
        <v>46</v>
      </c>
      <c r="C40" s="52">
        <v>33040.474000000002</v>
      </c>
      <c r="D40" s="10"/>
      <c r="E40">
        <f t="shared" si="0"/>
        <v>-5498.9947034035986</v>
      </c>
      <c r="F40">
        <f t="shared" si="1"/>
        <v>-5499</v>
      </c>
      <c r="G40">
        <f t="shared" si="2"/>
        <v>1.874600000155624E-2</v>
      </c>
      <c r="K40">
        <f t="shared" si="3"/>
        <v>1.874600000155624E-2</v>
      </c>
      <c r="O40">
        <f t="shared" ca="1" si="4"/>
        <v>-2.3260233809082542E-2</v>
      </c>
      <c r="Q40" s="2">
        <f t="shared" si="5"/>
        <v>18021.974000000002</v>
      </c>
    </row>
    <row r="41" spans="1:17" x14ac:dyDescent="0.2">
      <c r="A41" s="51" t="s">
        <v>121</v>
      </c>
      <c r="B41" s="53" t="s">
        <v>46</v>
      </c>
      <c r="C41" s="52">
        <v>33171.408000000003</v>
      </c>
      <c r="D41" s="10"/>
      <c r="E41">
        <f t="shared" si="0"/>
        <v>-5461.999901674194</v>
      </c>
      <c r="F41">
        <f t="shared" si="1"/>
        <v>-5462</v>
      </c>
      <c r="G41">
        <f t="shared" si="2"/>
        <v>3.4800000139512122E-4</v>
      </c>
      <c r="K41">
        <f t="shared" si="3"/>
        <v>3.4800000139512122E-4</v>
      </c>
      <c r="O41">
        <f t="shared" ca="1" si="4"/>
        <v>-2.3027410806756118E-2</v>
      </c>
      <c r="Q41" s="2">
        <f t="shared" si="5"/>
        <v>18152.908000000003</v>
      </c>
    </row>
    <row r="42" spans="1:17" x14ac:dyDescent="0.2">
      <c r="A42" s="51" t="s">
        <v>135</v>
      </c>
      <c r="B42" s="53" t="s">
        <v>46</v>
      </c>
      <c r="C42" s="52">
        <v>33440.385999999999</v>
      </c>
      <c r="D42" s="10"/>
      <c r="E42">
        <f t="shared" si="0"/>
        <v>-5386.0014002950911</v>
      </c>
      <c r="F42">
        <f t="shared" si="1"/>
        <v>-5386</v>
      </c>
      <c r="G42">
        <f t="shared" si="2"/>
        <v>-4.9560000043129548E-3</v>
      </c>
      <c r="K42">
        <f t="shared" si="3"/>
        <v>-4.9560000043129548E-3</v>
      </c>
      <c r="O42">
        <f t="shared" ca="1" si="4"/>
        <v>-2.2549179774950481E-2</v>
      </c>
      <c r="Q42" s="2">
        <f t="shared" si="5"/>
        <v>18421.885999999999</v>
      </c>
    </row>
    <row r="43" spans="1:17" x14ac:dyDescent="0.2">
      <c r="A43" s="51" t="s">
        <v>144</v>
      </c>
      <c r="B43" s="53" t="s">
        <v>46</v>
      </c>
      <c r="C43" s="52">
        <v>33900.472000000002</v>
      </c>
      <c r="D43" s="10"/>
      <c r="E43">
        <f t="shared" si="0"/>
        <v>-5256.0062092181006</v>
      </c>
      <c r="F43">
        <f t="shared" si="1"/>
        <v>-5256</v>
      </c>
      <c r="G43">
        <f t="shared" si="2"/>
        <v>-2.1975999996357132E-2</v>
      </c>
      <c r="K43">
        <f t="shared" si="3"/>
        <v>-2.1975999996357132E-2</v>
      </c>
      <c r="O43">
        <f t="shared" ca="1" si="4"/>
        <v>-2.1731153010019794E-2</v>
      </c>
      <c r="Q43" s="2">
        <f t="shared" si="5"/>
        <v>18881.972000000002</v>
      </c>
    </row>
    <row r="44" spans="1:17" x14ac:dyDescent="0.2">
      <c r="A44" s="51" t="s">
        <v>149</v>
      </c>
      <c r="B44" s="53" t="s">
        <v>46</v>
      </c>
      <c r="C44" s="52">
        <v>35691.411999999997</v>
      </c>
      <c r="D44" s="10"/>
      <c r="E44">
        <f t="shared" si="0"/>
        <v>-4749.9843187293154</v>
      </c>
      <c r="F44">
        <f t="shared" si="1"/>
        <v>-4750</v>
      </c>
      <c r="G44">
        <f t="shared" si="2"/>
        <v>5.5499999994935934E-2</v>
      </c>
      <c r="K44">
        <f t="shared" si="3"/>
        <v>5.5499999994935934E-2</v>
      </c>
      <c r="O44">
        <f t="shared" ca="1" si="4"/>
        <v>-1.8547141140366496E-2</v>
      </c>
      <c r="Q44" s="2">
        <f t="shared" si="5"/>
        <v>20672.911999999997</v>
      </c>
    </row>
    <row r="45" spans="1:17" x14ac:dyDescent="0.2">
      <c r="A45" s="51" t="s">
        <v>149</v>
      </c>
      <c r="B45" s="53" t="s">
        <v>46</v>
      </c>
      <c r="C45" s="52">
        <v>36052.447999999997</v>
      </c>
      <c r="D45" s="10"/>
      <c r="E45">
        <f t="shared" si="0"/>
        <v>-4647.9752512817686</v>
      </c>
      <c r="F45">
        <f t="shared" si="1"/>
        <v>-4648</v>
      </c>
      <c r="G45">
        <f t="shared" si="2"/>
        <v>8.7591999996220693E-2</v>
      </c>
      <c r="K45">
        <f t="shared" si="3"/>
        <v>8.7591999996220693E-2</v>
      </c>
      <c r="O45">
        <f t="shared" ca="1" si="4"/>
        <v>-1.7905304755574725E-2</v>
      </c>
      <c r="Q45" s="2">
        <f t="shared" si="5"/>
        <v>21033.947999999997</v>
      </c>
    </row>
    <row r="46" spans="1:17" x14ac:dyDescent="0.2">
      <c r="A46" s="51" t="s">
        <v>149</v>
      </c>
      <c r="B46" s="53" t="s">
        <v>46</v>
      </c>
      <c r="C46" s="52">
        <v>36112.400000000001</v>
      </c>
      <c r="D46" s="10"/>
      <c r="E46">
        <f t="shared" si="0"/>
        <v>-4631.0360883960293</v>
      </c>
      <c r="F46">
        <f t="shared" si="1"/>
        <v>-4631</v>
      </c>
      <c r="G46">
        <f t="shared" si="2"/>
        <v>-0.12772599999880185</v>
      </c>
      <c r="K46">
        <f t="shared" si="3"/>
        <v>-0.12772599999880185</v>
      </c>
      <c r="O46">
        <f t="shared" ca="1" si="4"/>
        <v>-1.7798332024776098E-2</v>
      </c>
      <c r="Q46" s="2">
        <f t="shared" si="5"/>
        <v>21093.9</v>
      </c>
    </row>
    <row r="47" spans="1:17" x14ac:dyDescent="0.2">
      <c r="A47" s="51" t="s">
        <v>149</v>
      </c>
      <c r="B47" s="53" t="s">
        <v>46</v>
      </c>
      <c r="C47" s="52">
        <v>36137.292000000001</v>
      </c>
      <c r="D47" s="10"/>
      <c r="E47">
        <f t="shared" si="0"/>
        <v>-4624.0029678570681</v>
      </c>
      <c r="F47">
        <f t="shared" si="1"/>
        <v>-4624</v>
      </c>
      <c r="G47">
        <f t="shared" si="2"/>
        <v>-1.0503999998036306E-2</v>
      </c>
      <c r="K47">
        <f t="shared" si="3"/>
        <v>-1.0503999998036306E-2</v>
      </c>
      <c r="O47">
        <f t="shared" ca="1" si="4"/>
        <v>-1.775428442974137E-2</v>
      </c>
      <c r="Q47" s="2">
        <f t="shared" si="5"/>
        <v>21118.792000000001</v>
      </c>
    </row>
    <row r="48" spans="1:17" x14ac:dyDescent="0.2">
      <c r="A48" s="51" t="s">
        <v>149</v>
      </c>
      <c r="B48" s="53" t="s">
        <v>46</v>
      </c>
      <c r="C48" s="52">
        <v>36459.415999999997</v>
      </c>
      <c r="D48" s="10"/>
      <c r="E48">
        <f t="shared" si="0"/>
        <v>-4532.9883077055229</v>
      </c>
      <c r="F48">
        <f t="shared" si="1"/>
        <v>-4533</v>
      </c>
      <c r="G48">
        <f t="shared" si="2"/>
        <v>4.1381999995792285E-2</v>
      </c>
      <c r="K48">
        <f t="shared" si="3"/>
        <v>4.1381999995792285E-2</v>
      </c>
      <c r="O48">
        <f t="shared" ca="1" si="4"/>
        <v>-1.7181665694289885E-2</v>
      </c>
      <c r="Q48" s="2">
        <f t="shared" si="5"/>
        <v>21440.915999999997</v>
      </c>
    </row>
    <row r="49" spans="1:17" x14ac:dyDescent="0.2">
      <c r="A49" s="51" t="s">
        <v>149</v>
      </c>
      <c r="B49" s="53" t="s">
        <v>46</v>
      </c>
      <c r="C49" s="52">
        <v>36466.368999999999</v>
      </c>
      <c r="D49" s="10"/>
      <c r="E49">
        <f t="shared" si="0"/>
        <v>-4531.0237694158159</v>
      </c>
      <c r="F49">
        <f t="shared" si="1"/>
        <v>-4531</v>
      </c>
      <c r="G49">
        <f t="shared" si="2"/>
        <v>-8.4126000001560897E-2</v>
      </c>
      <c r="K49">
        <f t="shared" si="3"/>
        <v>-8.4126000001560897E-2</v>
      </c>
      <c r="O49">
        <f t="shared" ca="1" si="4"/>
        <v>-1.7169080667137106E-2</v>
      </c>
      <c r="Q49" s="2">
        <f t="shared" si="5"/>
        <v>21447.868999999999</v>
      </c>
    </row>
    <row r="50" spans="1:17" x14ac:dyDescent="0.2">
      <c r="A50" s="51" t="s">
        <v>169</v>
      </c>
      <c r="B50" s="53" t="s">
        <v>46</v>
      </c>
      <c r="C50" s="52">
        <v>36820.336000000003</v>
      </c>
      <c r="D50" s="10"/>
      <c r="E50">
        <f t="shared" si="0"/>
        <v>-4431.0120155264358</v>
      </c>
      <c r="F50">
        <f t="shared" si="1"/>
        <v>-4431</v>
      </c>
      <c r="G50">
        <f t="shared" si="2"/>
        <v>-4.2525999997451436E-2</v>
      </c>
      <c r="K50">
        <f t="shared" si="3"/>
        <v>-4.2525999997451436E-2</v>
      </c>
      <c r="O50">
        <f t="shared" ca="1" si="4"/>
        <v>-1.6539829309498114E-2</v>
      </c>
      <c r="Q50" s="2">
        <f t="shared" si="5"/>
        <v>21801.836000000003</v>
      </c>
    </row>
    <row r="51" spans="1:17" x14ac:dyDescent="0.2">
      <c r="A51" s="51" t="s">
        <v>149</v>
      </c>
      <c r="B51" s="53" t="s">
        <v>46</v>
      </c>
      <c r="C51" s="52">
        <v>37188.35</v>
      </c>
      <c r="D51" s="10"/>
      <c r="E51">
        <f t="shared" si="0"/>
        <v>-4327.031346153738</v>
      </c>
      <c r="F51">
        <f t="shared" si="1"/>
        <v>-4327</v>
      </c>
      <c r="G51">
        <f t="shared" si="2"/>
        <v>-0.11094200000661658</v>
      </c>
      <c r="K51">
        <f t="shared" si="3"/>
        <v>-0.11094200000661658</v>
      </c>
      <c r="O51">
        <f t="shared" ca="1" si="4"/>
        <v>-1.5885407897553563E-2</v>
      </c>
      <c r="Q51" s="2">
        <f t="shared" si="5"/>
        <v>22169.85</v>
      </c>
    </row>
    <row r="52" spans="1:17" x14ac:dyDescent="0.2">
      <c r="A52" s="51" t="s">
        <v>149</v>
      </c>
      <c r="B52" s="53" t="s">
        <v>46</v>
      </c>
      <c r="C52" s="52">
        <v>37542.374000000003</v>
      </c>
      <c r="D52" s="10"/>
      <c r="E52">
        <f t="shared" si="0"/>
        <v>-4227.0034871755452</v>
      </c>
      <c r="F52">
        <f t="shared" si="1"/>
        <v>-4227</v>
      </c>
      <c r="G52">
        <f t="shared" si="2"/>
        <v>-1.2341999994532671E-2</v>
      </c>
      <c r="K52">
        <f t="shared" si="3"/>
        <v>-1.2341999994532671E-2</v>
      </c>
      <c r="O52">
        <f t="shared" ca="1" si="4"/>
        <v>-1.5256156539914571E-2</v>
      </c>
      <c r="Q52" s="2">
        <f t="shared" si="5"/>
        <v>22523.874000000003</v>
      </c>
    </row>
    <row r="53" spans="1:17" x14ac:dyDescent="0.2">
      <c r="A53" s="51" t="s">
        <v>149</v>
      </c>
      <c r="B53" s="53" t="s">
        <v>46</v>
      </c>
      <c r="C53" s="52">
        <v>37857.444000000003</v>
      </c>
      <c r="D53" s="10"/>
      <c r="E53">
        <f t="shared" ref="E53:E78" si="6">+(C53-C$7)/C$8</f>
        <v>-4137.9819024009012</v>
      </c>
      <c r="F53">
        <f t="shared" ref="F53:F78" si="7">ROUND(2*E53,0)/2</f>
        <v>-4138</v>
      </c>
      <c r="G53">
        <f t="shared" ref="G53:G78" si="8">+C53-(C$7+F53*C$8)</f>
        <v>6.4052000001538545E-2</v>
      </c>
      <c r="K53">
        <f t="shared" ref="K53:K70" si="9">+G53</f>
        <v>6.4052000001538545E-2</v>
      </c>
      <c r="O53">
        <f t="shared" ref="O53:O78" ca="1" si="10">+C$11+C$12*$F53</f>
        <v>-1.4696122831615869E-2</v>
      </c>
      <c r="Q53" s="2">
        <f t="shared" ref="Q53:Q78" si="11">+C53-15018.5</f>
        <v>22838.944000000003</v>
      </c>
    </row>
    <row r="54" spans="1:17" x14ac:dyDescent="0.2">
      <c r="A54" s="51" t="s">
        <v>149</v>
      </c>
      <c r="B54" s="53" t="s">
        <v>46</v>
      </c>
      <c r="C54" s="52">
        <v>37871.487000000001</v>
      </c>
      <c r="D54" s="10"/>
      <c r="E54">
        <f t="shared" si="6"/>
        <v>-4134.0141170992529</v>
      </c>
      <c r="F54">
        <f t="shared" si="7"/>
        <v>-4134</v>
      </c>
      <c r="G54">
        <f t="shared" si="8"/>
        <v>-4.9963999997999053E-2</v>
      </c>
      <c r="K54">
        <f t="shared" si="9"/>
        <v>-4.9963999997999053E-2</v>
      </c>
      <c r="O54">
        <f t="shared" ca="1" si="10"/>
        <v>-1.4670952777310307E-2</v>
      </c>
      <c r="Q54" s="2">
        <f t="shared" si="11"/>
        <v>22852.987000000001</v>
      </c>
    </row>
    <row r="55" spans="1:17" x14ac:dyDescent="0.2">
      <c r="A55" s="51" t="s">
        <v>149</v>
      </c>
      <c r="B55" s="53" t="s">
        <v>46</v>
      </c>
      <c r="C55" s="52">
        <v>37903.411999999997</v>
      </c>
      <c r="D55" s="10"/>
      <c r="E55">
        <f t="shared" si="6"/>
        <v>-4124.993854637165</v>
      </c>
      <c r="F55">
        <f t="shared" si="7"/>
        <v>-4125</v>
      </c>
      <c r="G55">
        <f t="shared" si="8"/>
        <v>2.1749999992607627E-2</v>
      </c>
      <c r="K55">
        <f t="shared" si="9"/>
        <v>2.1749999992607627E-2</v>
      </c>
      <c r="O55">
        <f t="shared" ca="1" si="10"/>
        <v>-1.46143201551228E-2</v>
      </c>
      <c r="Q55" s="2">
        <f t="shared" si="11"/>
        <v>22884.911999999997</v>
      </c>
    </row>
    <row r="56" spans="1:17" x14ac:dyDescent="0.2">
      <c r="A56" s="51" t="s">
        <v>149</v>
      </c>
      <c r="B56" s="53" t="s">
        <v>46</v>
      </c>
      <c r="C56" s="52">
        <v>37910.442000000003</v>
      </c>
      <c r="D56" s="10"/>
      <c r="E56">
        <f t="shared" si="6"/>
        <v>-4123.0075603502883</v>
      </c>
      <c r="F56">
        <f t="shared" si="7"/>
        <v>-4123</v>
      </c>
      <c r="G56">
        <f t="shared" si="8"/>
        <v>-2.6757999999972526E-2</v>
      </c>
      <c r="K56">
        <f t="shared" si="9"/>
        <v>-2.6757999999972526E-2</v>
      </c>
      <c r="O56">
        <f t="shared" ca="1" si="10"/>
        <v>-1.4601735127970021E-2</v>
      </c>
      <c r="Q56" s="2">
        <f t="shared" si="11"/>
        <v>22891.942000000003</v>
      </c>
    </row>
    <row r="57" spans="1:17" x14ac:dyDescent="0.2">
      <c r="A57" s="51" t="s">
        <v>149</v>
      </c>
      <c r="B57" s="53" t="s">
        <v>46</v>
      </c>
      <c r="C57" s="52">
        <v>37917.516000000003</v>
      </c>
      <c r="D57" s="10"/>
      <c r="E57">
        <f t="shared" si="6"/>
        <v>-4121.0088340650309</v>
      </c>
      <c r="F57">
        <f t="shared" si="7"/>
        <v>-4121</v>
      </c>
      <c r="G57">
        <f t="shared" si="8"/>
        <v>-3.1265999998140614E-2</v>
      </c>
      <c r="K57">
        <f t="shared" si="9"/>
        <v>-3.1265999998140614E-2</v>
      </c>
      <c r="O57">
        <f t="shared" ca="1" si="10"/>
        <v>-1.4589150100817239E-2</v>
      </c>
      <c r="Q57" s="2">
        <f t="shared" si="11"/>
        <v>22899.016000000003</v>
      </c>
    </row>
    <row r="58" spans="1:17" x14ac:dyDescent="0.2">
      <c r="A58" s="51" t="s">
        <v>149</v>
      </c>
      <c r="B58" s="53" t="s">
        <v>46</v>
      </c>
      <c r="C58" s="52">
        <v>37935.294000000002</v>
      </c>
      <c r="D58" s="10"/>
      <c r="E58">
        <f t="shared" si="6"/>
        <v>-4115.9857416280383</v>
      </c>
      <c r="F58">
        <f t="shared" si="7"/>
        <v>-4116</v>
      </c>
      <c r="G58">
        <f t="shared" si="8"/>
        <v>5.0463999999919906E-2</v>
      </c>
      <c r="K58">
        <f t="shared" si="9"/>
        <v>5.0463999999919906E-2</v>
      </c>
      <c r="O58">
        <f t="shared" ca="1" si="10"/>
        <v>-1.4557687532935289E-2</v>
      </c>
      <c r="Q58" s="2">
        <f t="shared" si="11"/>
        <v>22916.794000000002</v>
      </c>
    </row>
    <row r="59" spans="1:17" x14ac:dyDescent="0.2">
      <c r="A59" s="51" t="s">
        <v>149</v>
      </c>
      <c r="B59" s="53" t="s">
        <v>46</v>
      </c>
      <c r="C59" s="52">
        <v>38225.521999999997</v>
      </c>
      <c r="D59" s="10"/>
      <c r="E59">
        <f t="shared" si="6"/>
        <v>-4033.9831501214676</v>
      </c>
      <c r="F59">
        <f t="shared" si="7"/>
        <v>-4034</v>
      </c>
      <c r="G59">
        <f t="shared" si="8"/>
        <v>5.9635999998135958E-2</v>
      </c>
      <c r="K59">
        <f t="shared" si="9"/>
        <v>5.9635999998135958E-2</v>
      </c>
      <c r="O59">
        <f t="shared" ca="1" si="10"/>
        <v>-1.4041701419671319E-2</v>
      </c>
      <c r="Q59" s="2">
        <f t="shared" si="11"/>
        <v>23207.021999999997</v>
      </c>
    </row>
    <row r="60" spans="1:17" x14ac:dyDescent="0.2">
      <c r="A60" s="51" t="s">
        <v>199</v>
      </c>
      <c r="B60" s="53" t="s">
        <v>46</v>
      </c>
      <c r="C60" s="52">
        <v>38671.406999999999</v>
      </c>
      <c r="D60" s="10"/>
      <c r="E60">
        <f t="shared" si="6"/>
        <v>-3908.000386522132</v>
      </c>
      <c r="F60">
        <f t="shared" si="7"/>
        <v>-3908</v>
      </c>
      <c r="G60">
        <f t="shared" si="8"/>
        <v>-1.3680000047315843E-3</v>
      </c>
      <c r="K60">
        <f t="shared" si="9"/>
        <v>-1.3680000047315843E-3</v>
      </c>
      <c r="O60">
        <f t="shared" ca="1" si="10"/>
        <v>-1.3248844709046189E-2</v>
      </c>
      <c r="Q60" s="2">
        <f t="shared" si="11"/>
        <v>23652.906999999999</v>
      </c>
    </row>
    <row r="61" spans="1:17" x14ac:dyDescent="0.2">
      <c r="A61" s="51" t="s">
        <v>199</v>
      </c>
      <c r="B61" s="53" t="s">
        <v>46</v>
      </c>
      <c r="C61" s="52">
        <v>39347.42</v>
      </c>
      <c r="D61" s="10"/>
      <c r="E61">
        <f t="shared" si="6"/>
        <v>-3716.996011023793</v>
      </c>
      <c r="F61">
        <f t="shared" si="7"/>
        <v>-3717</v>
      </c>
      <c r="G61">
        <f t="shared" si="8"/>
        <v>1.4117999999143649E-2</v>
      </c>
      <c r="K61">
        <f t="shared" si="9"/>
        <v>1.4117999999143649E-2</v>
      </c>
      <c r="O61">
        <f t="shared" ca="1" si="10"/>
        <v>-1.2046974615955715E-2</v>
      </c>
      <c r="Q61" s="2">
        <f t="shared" si="11"/>
        <v>24328.92</v>
      </c>
    </row>
    <row r="62" spans="1:17" x14ac:dyDescent="0.2">
      <c r="A62" s="51" t="s">
        <v>199</v>
      </c>
      <c r="B62" s="53" t="s">
        <v>46</v>
      </c>
      <c r="C62" s="52">
        <v>39354.453999999998</v>
      </c>
      <c r="D62" s="10"/>
      <c r="E62">
        <f t="shared" si="6"/>
        <v>-3715.0085865552469</v>
      </c>
      <c r="F62">
        <f t="shared" si="7"/>
        <v>-3715</v>
      </c>
      <c r="G62">
        <f t="shared" si="8"/>
        <v>-3.0389999999897555E-2</v>
      </c>
      <c r="K62">
        <f t="shared" si="9"/>
        <v>-3.0389999999897555E-2</v>
      </c>
      <c r="O62">
        <f t="shared" ca="1" si="10"/>
        <v>-1.2034389588802933E-2</v>
      </c>
      <c r="Q62" s="2">
        <f t="shared" si="11"/>
        <v>24335.953999999998</v>
      </c>
    </row>
    <row r="63" spans="1:17" x14ac:dyDescent="0.2">
      <c r="A63" s="51" t="s">
        <v>199</v>
      </c>
      <c r="B63" s="53" t="s">
        <v>46</v>
      </c>
      <c r="C63" s="52">
        <v>40837.398000000001</v>
      </c>
      <c r="D63" s="10"/>
      <c r="E63">
        <f t="shared" si="6"/>
        <v>-3296.009554555847</v>
      </c>
      <c r="F63">
        <f t="shared" si="7"/>
        <v>-3296</v>
      </c>
      <c r="G63">
        <f t="shared" si="8"/>
        <v>-3.3816000002843793E-2</v>
      </c>
      <c r="K63">
        <f t="shared" si="9"/>
        <v>-3.3816000002843793E-2</v>
      </c>
      <c r="O63">
        <f t="shared" ca="1" si="10"/>
        <v>-9.3978264002955586E-3</v>
      </c>
      <c r="Q63" s="2">
        <f t="shared" si="11"/>
        <v>25818.898000000001</v>
      </c>
    </row>
    <row r="64" spans="1:17" x14ac:dyDescent="0.2">
      <c r="A64" s="51" t="s">
        <v>199</v>
      </c>
      <c r="B64" s="53" t="s">
        <v>46</v>
      </c>
      <c r="C64" s="52">
        <v>41276.245000000003</v>
      </c>
      <c r="D64" s="10"/>
      <c r="E64">
        <f t="shared" si="6"/>
        <v>-3172.0153456067292</v>
      </c>
      <c r="F64">
        <f t="shared" si="7"/>
        <v>-3172</v>
      </c>
      <c r="G64">
        <f t="shared" si="8"/>
        <v>-5.4312000000209082E-2</v>
      </c>
      <c r="K64">
        <f t="shared" si="9"/>
        <v>-5.4312000000209082E-2</v>
      </c>
      <c r="O64">
        <f t="shared" ca="1" si="10"/>
        <v>-8.6175547168232114E-3</v>
      </c>
      <c r="Q64" s="2">
        <f t="shared" si="11"/>
        <v>26257.745000000003</v>
      </c>
    </row>
    <row r="65" spans="1:17" x14ac:dyDescent="0.2">
      <c r="A65" s="51" t="s">
        <v>199</v>
      </c>
      <c r="B65" s="53" t="s">
        <v>46</v>
      </c>
      <c r="C65" s="52">
        <v>44925.22</v>
      </c>
      <c r="D65" s="10"/>
      <c r="E65">
        <f t="shared" si="6"/>
        <v>-2141.0141798243362</v>
      </c>
      <c r="F65">
        <f t="shared" si="7"/>
        <v>-2141</v>
      </c>
      <c r="G65">
        <f t="shared" si="8"/>
        <v>-5.0186000000394415E-2</v>
      </c>
      <c r="K65">
        <f t="shared" si="9"/>
        <v>-5.0186000000394415E-2</v>
      </c>
      <c r="O65">
        <f t="shared" ca="1" si="10"/>
        <v>-2.1299732195652066E-3</v>
      </c>
      <c r="Q65" s="2">
        <f t="shared" si="11"/>
        <v>29906.720000000001</v>
      </c>
    </row>
    <row r="66" spans="1:17" x14ac:dyDescent="0.2">
      <c r="A66" s="51" t="s">
        <v>217</v>
      </c>
      <c r="B66" s="53" t="s">
        <v>46</v>
      </c>
      <c r="C66" s="52">
        <v>45976.423999999999</v>
      </c>
      <c r="D66" s="10"/>
      <c r="E66">
        <f t="shared" si="6"/>
        <v>-1844.0013064900124</v>
      </c>
      <c r="F66">
        <f t="shared" si="7"/>
        <v>-1844</v>
      </c>
      <c r="G66">
        <f t="shared" si="8"/>
        <v>-4.6240000010584481E-3</v>
      </c>
      <c r="K66">
        <f t="shared" si="9"/>
        <v>-4.6240000010584481E-3</v>
      </c>
      <c r="O66">
        <f t="shared" ca="1" si="10"/>
        <v>-2.6109668737740212E-4</v>
      </c>
      <c r="Q66" s="2">
        <f t="shared" si="11"/>
        <v>30957.923999999999</v>
      </c>
    </row>
    <row r="67" spans="1:17" x14ac:dyDescent="0.2">
      <c r="A67" s="51" t="s">
        <v>221</v>
      </c>
      <c r="B67" s="53" t="s">
        <v>46</v>
      </c>
      <c r="C67" s="52">
        <v>46351.631000000001</v>
      </c>
      <c r="D67" s="10"/>
      <c r="E67">
        <f t="shared" si="6"/>
        <v>-1737.988287927343</v>
      </c>
      <c r="F67">
        <f t="shared" si="7"/>
        <v>-1738</v>
      </c>
      <c r="G67">
        <f t="shared" si="8"/>
        <v>4.1451999997661915E-2</v>
      </c>
      <c r="K67">
        <f t="shared" si="9"/>
        <v>4.1451999997661915E-2</v>
      </c>
      <c r="O67">
        <f t="shared" ca="1" si="10"/>
        <v>4.059097517199288E-4</v>
      </c>
      <c r="Q67" s="2">
        <f t="shared" si="11"/>
        <v>31333.131000000001</v>
      </c>
    </row>
    <row r="68" spans="1:17" x14ac:dyDescent="0.2">
      <c r="A68" s="51" t="s">
        <v>221</v>
      </c>
      <c r="B68" s="53" t="s">
        <v>46</v>
      </c>
      <c r="C68" s="52">
        <v>46659.483999999997</v>
      </c>
      <c r="D68" s="10"/>
      <c r="E68">
        <f t="shared" si="6"/>
        <v>-1651.0058334326966</v>
      </c>
      <c r="F68">
        <f t="shared" si="7"/>
        <v>-1651</v>
      </c>
      <c r="G68">
        <f t="shared" si="8"/>
        <v>-2.0646000004489906E-2</v>
      </c>
      <c r="K68">
        <f t="shared" si="9"/>
        <v>-2.0646000004489906E-2</v>
      </c>
      <c r="O68">
        <f t="shared" ca="1" si="10"/>
        <v>9.5335843286585217E-4</v>
      </c>
      <c r="Q68" s="2">
        <f t="shared" si="11"/>
        <v>31640.983999999997</v>
      </c>
    </row>
    <row r="69" spans="1:17" x14ac:dyDescent="0.2">
      <c r="A69" s="51" t="s">
        <v>228</v>
      </c>
      <c r="B69" s="53" t="s">
        <v>46</v>
      </c>
      <c r="C69" s="52">
        <v>47813.262999999999</v>
      </c>
      <c r="D69" s="10"/>
      <c r="E69">
        <f t="shared" si="6"/>
        <v>-1325.0108638713139</v>
      </c>
      <c r="F69">
        <f t="shared" si="7"/>
        <v>-1325</v>
      </c>
      <c r="G69">
        <f t="shared" si="8"/>
        <v>-3.8450000000011642E-2</v>
      </c>
      <c r="K69">
        <f t="shared" si="9"/>
        <v>-3.8450000000011642E-2</v>
      </c>
      <c r="O69">
        <f t="shared" ca="1" si="10"/>
        <v>3.0047178587689644E-3</v>
      </c>
      <c r="Q69" s="2">
        <f t="shared" si="11"/>
        <v>32794.762999999999</v>
      </c>
    </row>
    <row r="70" spans="1:17" x14ac:dyDescent="0.2">
      <c r="A70" s="51" t="s">
        <v>232</v>
      </c>
      <c r="B70" s="53" t="s">
        <v>46</v>
      </c>
      <c r="C70" s="52">
        <v>52446.15</v>
      </c>
      <c r="D70" s="10"/>
      <c r="E70">
        <f t="shared" si="6"/>
        <v>-16.009871006715105</v>
      </c>
      <c r="F70">
        <f t="shared" si="7"/>
        <v>-16</v>
      </c>
      <c r="G70">
        <f t="shared" si="8"/>
        <v>-3.4936000003654044E-2</v>
      </c>
      <c r="K70">
        <f t="shared" si="9"/>
        <v>-3.4936000003654044E-2</v>
      </c>
      <c r="O70">
        <f t="shared" ca="1" si="10"/>
        <v>1.1241618130263364E-2</v>
      </c>
      <c r="Q70" s="2">
        <f t="shared" si="11"/>
        <v>37427.65</v>
      </c>
    </row>
    <row r="71" spans="1:17" x14ac:dyDescent="0.2">
      <c r="A71" t="s">
        <v>44</v>
      </c>
      <c r="C71" s="10">
        <v>52502.813000000002</v>
      </c>
      <c r="D71" s="10" t="s">
        <v>13</v>
      </c>
      <c r="E71">
        <f t="shared" si="6"/>
        <v>0</v>
      </c>
      <c r="F71">
        <f t="shared" si="7"/>
        <v>0</v>
      </c>
      <c r="G71">
        <f t="shared" si="8"/>
        <v>0</v>
      </c>
      <c r="H71">
        <f>+G71</f>
        <v>0</v>
      </c>
      <c r="O71">
        <f t="shared" ca="1" si="10"/>
        <v>1.1342298347485603E-2</v>
      </c>
      <c r="Q71" s="2">
        <f t="shared" si="11"/>
        <v>37484.313000000002</v>
      </c>
    </row>
    <row r="72" spans="1:17" x14ac:dyDescent="0.2">
      <c r="A72" s="31" t="s">
        <v>45</v>
      </c>
      <c r="B72" s="32" t="s">
        <v>46</v>
      </c>
      <c r="C72" s="31">
        <v>53196.514999999999</v>
      </c>
      <c r="D72" s="31" t="s">
        <v>47</v>
      </c>
      <c r="E72">
        <f t="shared" si="6"/>
        <v>196.00232139315162</v>
      </c>
      <c r="F72">
        <f t="shared" si="7"/>
        <v>196</v>
      </c>
      <c r="G72">
        <f t="shared" si="8"/>
        <v>8.215999994718004E-3</v>
      </c>
      <c r="I72">
        <f>+G72</f>
        <v>8.215999994718004E-3</v>
      </c>
      <c r="O72">
        <f t="shared" ca="1" si="10"/>
        <v>1.2575631008458026E-2</v>
      </c>
      <c r="Q72" s="2">
        <f t="shared" si="11"/>
        <v>38178.014999999999</v>
      </c>
    </row>
    <row r="73" spans="1:17" x14ac:dyDescent="0.2">
      <c r="A73" s="51" t="s">
        <v>241</v>
      </c>
      <c r="B73" s="53" t="s">
        <v>46</v>
      </c>
      <c r="C73" s="52">
        <v>53617.654999999999</v>
      </c>
      <c r="D73" s="10"/>
      <c r="E73">
        <f t="shared" si="6"/>
        <v>314.99349862993637</v>
      </c>
      <c r="F73">
        <f t="shared" si="7"/>
        <v>315</v>
      </c>
      <c r="G73">
        <f t="shared" si="8"/>
        <v>-2.3010000004433095E-2</v>
      </c>
      <c r="K73">
        <f>+G73</f>
        <v>-2.3010000004433095E-2</v>
      </c>
      <c r="O73">
        <f t="shared" ca="1" si="10"/>
        <v>1.3324440124048428E-2</v>
      </c>
      <c r="Q73" s="2">
        <f t="shared" si="11"/>
        <v>38599.154999999999</v>
      </c>
    </row>
    <row r="74" spans="1:17" x14ac:dyDescent="0.2">
      <c r="A74" s="51" t="s">
        <v>248</v>
      </c>
      <c r="B74" s="53" t="s">
        <v>46</v>
      </c>
      <c r="C74" s="52">
        <v>54325.541899999997</v>
      </c>
      <c r="D74" s="10"/>
      <c r="E74">
        <f t="shared" si="6"/>
        <v>515.003698519517</v>
      </c>
      <c r="F74">
        <f t="shared" si="7"/>
        <v>515</v>
      </c>
      <c r="G74">
        <f t="shared" si="8"/>
        <v>1.30899999930989E-2</v>
      </c>
      <c r="K74">
        <f>+G74</f>
        <v>1.30899999930989E-2</v>
      </c>
      <c r="O74">
        <f t="shared" ca="1" si="10"/>
        <v>1.458294283932641E-2</v>
      </c>
      <c r="Q74" s="2">
        <f t="shared" si="11"/>
        <v>39307.041899999997</v>
      </c>
    </row>
    <row r="75" spans="1:17" x14ac:dyDescent="0.2">
      <c r="A75" s="51" t="s">
        <v>254</v>
      </c>
      <c r="B75" s="53" t="s">
        <v>46</v>
      </c>
      <c r="C75" s="52">
        <v>54718.3946</v>
      </c>
      <c r="D75" s="10"/>
      <c r="E75">
        <f t="shared" si="6"/>
        <v>626.00242876041045</v>
      </c>
      <c r="F75">
        <f t="shared" si="7"/>
        <v>626</v>
      </c>
      <c r="G75">
        <f t="shared" si="8"/>
        <v>8.5959999996703118E-3</v>
      </c>
      <c r="K75">
        <f>+G75</f>
        <v>8.5959999996703118E-3</v>
      </c>
      <c r="O75">
        <f t="shared" ca="1" si="10"/>
        <v>1.528141184630569E-2</v>
      </c>
      <c r="Q75" s="2">
        <f t="shared" si="11"/>
        <v>39699.8946</v>
      </c>
    </row>
    <row r="76" spans="1:17" x14ac:dyDescent="0.2">
      <c r="A76" s="33" t="s">
        <v>49</v>
      </c>
      <c r="B76" s="34" t="s">
        <v>46</v>
      </c>
      <c r="C76" s="35">
        <v>56162.418360000003</v>
      </c>
      <c r="D76" s="35">
        <v>1E-4</v>
      </c>
      <c r="E76">
        <f t="shared" si="6"/>
        <v>1034.004725289567</v>
      </c>
      <c r="F76">
        <f t="shared" si="7"/>
        <v>1034</v>
      </c>
      <c r="G76">
        <f t="shared" si="8"/>
        <v>1.6724000000976957E-2</v>
      </c>
      <c r="I76">
        <f>+G76</f>
        <v>1.6724000000976957E-2</v>
      </c>
      <c r="O76">
        <f t="shared" ca="1" si="10"/>
        <v>1.7848757385472779E-2</v>
      </c>
      <c r="Q76" s="2">
        <f t="shared" si="11"/>
        <v>41143.918360000003</v>
      </c>
    </row>
    <row r="77" spans="1:17" x14ac:dyDescent="0.2">
      <c r="A77" s="36" t="s">
        <v>50</v>
      </c>
      <c r="B77" s="37" t="s">
        <v>46</v>
      </c>
      <c r="C77" s="36">
        <v>56891.509899999997</v>
      </c>
      <c r="D77" s="36">
        <v>5.9999999999999995E-4</v>
      </c>
      <c r="E77">
        <f t="shared" si="6"/>
        <v>1240.0061990464644</v>
      </c>
      <c r="F77">
        <f t="shared" si="7"/>
        <v>1240</v>
      </c>
      <c r="G77">
        <f t="shared" si="8"/>
        <v>2.193999999872176E-2</v>
      </c>
      <c r="J77">
        <f>+G77</f>
        <v>2.193999999872176E-2</v>
      </c>
      <c r="O77">
        <f t="shared" ca="1" si="10"/>
        <v>1.91450151822091E-2</v>
      </c>
      <c r="Q77" s="2">
        <f t="shared" si="11"/>
        <v>41873.009899999997</v>
      </c>
    </row>
    <row r="78" spans="1:17" x14ac:dyDescent="0.2">
      <c r="A78" s="54" t="s">
        <v>272</v>
      </c>
      <c r="B78" s="55"/>
      <c r="C78" s="56">
        <v>57206.495300000002</v>
      </c>
      <c r="D78" s="56">
        <v>3.0999999999999999E-3</v>
      </c>
      <c r="E78">
        <f t="shared" si="6"/>
        <v>1329.0038804787675</v>
      </c>
      <c r="F78">
        <f t="shared" si="7"/>
        <v>1329</v>
      </c>
      <c r="G78">
        <f t="shared" si="8"/>
        <v>1.3734000000113156E-2</v>
      </c>
      <c r="K78">
        <f>+G78</f>
        <v>1.3734000000113156E-2</v>
      </c>
      <c r="O78">
        <f t="shared" ca="1" si="10"/>
        <v>1.9705048890507802E-2</v>
      </c>
      <c r="Q78" s="2">
        <f t="shared" si="11"/>
        <v>42187.995300000002</v>
      </c>
    </row>
    <row r="79" spans="1:17" x14ac:dyDescent="0.2">
      <c r="A79" s="57" t="s">
        <v>273</v>
      </c>
      <c r="B79" s="58" t="s">
        <v>46</v>
      </c>
      <c r="C79" s="59">
        <v>59779.544399999999</v>
      </c>
      <c r="D79" s="57">
        <v>1.18E-2</v>
      </c>
      <c r="E79">
        <f t="shared" ref="E79" si="12">+(C79-C$7)/C$8</f>
        <v>2056.0071133634365</v>
      </c>
      <c r="F79">
        <f t="shared" ref="F79" si="13">ROUND(2*E79,0)/2</f>
        <v>2056</v>
      </c>
      <c r="G79">
        <f t="shared" ref="G79" si="14">+C79-(C$7+F79*C$8)</f>
        <v>2.5175999995553866E-2</v>
      </c>
      <c r="K79">
        <f>+G79</f>
        <v>2.5175999995553866E-2</v>
      </c>
      <c r="O79">
        <f t="shared" ref="O79" ca="1" si="15">+C$11+C$12*$F79</f>
        <v>2.4279706260543273E-2</v>
      </c>
      <c r="Q79" s="2">
        <f t="shared" ref="Q79" si="16">+C79-15018.5</f>
        <v>44761.044399999999</v>
      </c>
    </row>
    <row r="80" spans="1:17" x14ac:dyDescent="0.2">
      <c r="B80" s="3"/>
      <c r="C80" s="10"/>
      <c r="D80" s="10"/>
    </row>
    <row r="81" spans="2:4" x14ac:dyDescent="0.2">
      <c r="B81" s="3"/>
      <c r="C81" s="10"/>
      <c r="D81" s="10"/>
    </row>
    <row r="82" spans="2:4" x14ac:dyDescent="0.2">
      <c r="B82" s="3"/>
      <c r="C82" s="10"/>
      <c r="D82" s="10"/>
    </row>
    <row r="83" spans="2:4" x14ac:dyDescent="0.2">
      <c r="B83" s="3"/>
      <c r="C83" s="10"/>
      <c r="D83" s="10"/>
    </row>
    <row r="84" spans="2:4" x14ac:dyDescent="0.2">
      <c r="B84" s="3"/>
      <c r="C84" s="10"/>
      <c r="D84" s="10"/>
    </row>
    <row r="85" spans="2:4" x14ac:dyDescent="0.2">
      <c r="B85" s="3"/>
      <c r="C85" s="10"/>
      <c r="D85" s="10"/>
    </row>
    <row r="86" spans="2:4" x14ac:dyDescent="0.2">
      <c r="B86" s="3"/>
      <c r="C86" s="10"/>
      <c r="D86" s="10"/>
    </row>
    <row r="87" spans="2:4" x14ac:dyDescent="0.2">
      <c r="B87" s="3"/>
      <c r="C87" s="10"/>
      <c r="D87" s="10"/>
    </row>
    <row r="88" spans="2:4" x14ac:dyDescent="0.2">
      <c r="B88" s="3"/>
      <c r="C88" s="10"/>
      <c r="D88" s="10"/>
    </row>
    <row r="89" spans="2:4" x14ac:dyDescent="0.2">
      <c r="B89" s="3"/>
      <c r="C89" s="10"/>
      <c r="D89" s="10"/>
    </row>
    <row r="90" spans="2:4" x14ac:dyDescent="0.2">
      <c r="B90" s="3"/>
      <c r="C90" s="10"/>
      <c r="D90" s="10"/>
    </row>
    <row r="91" spans="2:4" x14ac:dyDescent="0.2">
      <c r="B91" s="3"/>
      <c r="C91" s="10"/>
      <c r="D91" s="10"/>
    </row>
    <row r="92" spans="2:4" x14ac:dyDescent="0.2">
      <c r="B92" s="3"/>
      <c r="C92" s="10"/>
      <c r="D92" s="10"/>
    </row>
    <row r="93" spans="2:4" x14ac:dyDescent="0.2">
      <c r="B93" s="3"/>
      <c r="C93" s="10"/>
      <c r="D93" s="10"/>
    </row>
    <row r="94" spans="2:4" x14ac:dyDescent="0.2">
      <c r="B94" s="3"/>
      <c r="C94" s="10"/>
      <c r="D94" s="10"/>
    </row>
    <row r="95" spans="2:4" x14ac:dyDescent="0.2">
      <c r="B95" s="3"/>
      <c r="C95" s="10"/>
      <c r="D95" s="10"/>
    </row>
    <row r="96" spans="2:4" x14ac:dyDescent="0.2">
      <c r="B96" s="3"/>
      <c r="C96" s="10"/>
      <c r="D96" s="10"/>
    </row>
    <row r="97" spans="2:4" x14ac:dyDescent="0.2">
      <c r="B97" s="3"/>
      <c r="C97" s="10"/>
      <c r="D97" s="10"/>
    </row>
    <row r="98" spans="2:4" x14ac:dyDescent="0.2">
      <c r="B98" s="3"/>
      <c r="C98" s="10"/>
      <c r="D98" s="10"/>
    </row>
    <row r="99" spans="2:4" x14ac:dyDescent="0.2">
      <c r="B99" s="3"/>
      <c r="C99" s="10"/>
      <c r="D99" s="10"/>
    </row>
    <row r="100" spans="2:4" x14ac:dyDescent="0.2">
      <c r="B100" s="3"/>
      <c r="C100" s="10"/>
      <c r="D100" s="10"/>
    </row>
    <row r="101" spans="2:4" x14ac:dyDescent="0.2">
      <c r="B101" s="3"/>
      <c r="C101" s="10"/>
      <c r="D101" s="10"/>
    </row>
    <row r="102" spans="2:4" x14ac:dyDescent="0.2">
      <c r="B102" s="3"/>
      <c r="C102" s="10"/>
      <c r="D102" s="10"/>
    </row>
    <row r="103" spans="2:4" x14ac:dyDescent="0.2">
      <c r="B103" s="3"/>
      <c r="C103" s="10"/>
      <c r="D103" s="10"/>
    </row>
    <row r="104" spans="2:4" x14ac:dyDescent="0.2">
      <c r="B104" s="3"/>
      <c r="C104" s="10"/>
      <c r="D104" s="10"/>
    </row>
    <row r="105" spans="2:4" x14ac:dyDescent="0.2">
      <c r="B105" s="3"/>
      <c r="C105" s="10"/>
      <c r="D105" s="10"/>
    </row>
    <row r="106" spans="2:4" x14ac:dyDescent="0.2">
      <c r="B106" s="3"/>
      <c r="C106" s="10"/>
      <c r="D106" s="10"/>
    </row>
    <row r="107" spans="2:4" x14ac:dyDescent="0.2">
      <c r="B107" s="3"/>
      <c r="C107" s="10"/>
      <c r="D107" s="10"/>
    </row>
    <row r="108" spans="2:4" x14ac:dyDescent="0.2">
      <c r="B108" s="3"/>
      <c r="C108" s="10"/>
      <c r="D108" s="10"/>
    </row>
    <row r="109" spans="2:4" x14ac:dyDescent="0.2">
      <c r="B109" s="3"/>
      <c r="C109" s="10"/>
      <c r="D109" s="10"/>
    </row>
    <row r="110" spans="2:4" x14ac:dyDescent="0.2">
      <c r="B110" s="3"/>
      <c r="C110" s="10"/>
      <c r="D110" s="10"/>
    </row>
    <row r="111" spans="2:4" x14ac:dyDescent="0.2">
      <c r="B111" s="3"/>
      <c r="C111" s="10"/>
      <c r="D111" s="10"/>
    </row>
    <row r="112" spans="2:4" x14ac:dyDescent="0.2">
      <c r="B112" s="3"/>
      <c r="C112" s="10"/>
      <c r="D112" s="10"/>
    </row>
    <row r="113" spans="2:4" x14ac:dyDescent="0.2">
      <c r="B113" s="3"/>
      <c r="C113" s="10"/>
      <c r="D113" s="10"/>
    </row>
    <row r="114" spans="2:4" x14ac:dyDescent="0.2">
      <c r="B114" s="3"/>
      <c r="C114" s="10"/>
      <c r="D114" s="10"/>
    </row>
    <row r="115" spans="2:4" x14ac:dyDescent="0.2">
      <c r="B115" s="3"/>
      <c r="C115" s="10"/>
      <c r="D115" s="10"/>
    </row>
    <row r="116" spans="2:4" x14ac:dyDescent="0.2">
      <c r="B116" s="3"/>
      <c r="C116" s="10"/>
      <c r="D116" s="10"/>
    </row>
    <row r="117" spans="2:4" x14ac:dyDescent="0.2">
      <c r="B117" s="3"/>
      <c r="C117" s="10"/>
      <c r="D117" s="10"/>
    </row>
    <row r="118" spans="2:4" x14ac:dyDescent="0.2">
      <c r="B118" s="3"/>
      <c r="C118" s="10"/>
      <c r="D118" s="10"/>
    </row>
    <row r="119" spans="2:4" x14ac:dyDescent="0.2">
      <c r="B119" s="3"/>
      <c r="C119" s="10"/>
      <c r="D119" s="10"/>
    </row>
    <row r="120" spans="2:4" x14ac:dyDescent="0.2">
      <c r="B120" s="3"/>
      <c r="C120" s="10"/>
      <c r="D120" s="10"/>
    </row>
    <row r="121" spans="2:4" x14ac:dyDescent="0.2">
      <c r="B121" s="3"/>
      <c r="C121" s="10"/>
      <c r="D121" s="10"/>
    </row>
    <row r="122" spans="2:4" x14ac:dyDescent="0.2">
      <c r="B122" s="3"/>
      <c r="C122" s="10"/>
      <c r="D122" s="10"/>
    </row>
    <row r="123" spans="2:4" x14ac:dyDescent="0.2">
      <c r="B123" s="3"/>
      <c r="C123" s="10"/>
      <c r="D123" s="10"/>
    </row>
    <row r="124" spans="2:4" x14ac:dyDescent="0.2">
      <c r="B124" s="3"/>
      <c r="C124" s="10"/>
      <c r="D124" s="10"/>
    </row>
    <row r="125" spans="2:4" x14ac:dyDescent="0.2">
      <c r="B125" s="3"/>
      <c r="C125" s="10"/>
      <c r="D125" s="10"/>
    </row>
    <row r="126" spans="2:4" x14ac:dyDescent="0.2">
      <c r="B126" s="3"/>
      <c r="C126" s="10"/>
      <c r="D126" s="10"/>
    </row>
    <row r="127" spans="2:4" x14ac:dyDescent="0.2">
      <c r="B127" s="3"/>
      <c r="C127" s="10"/>
      <c r="D127" s="10"/>
    </row>
    <row r="128" spans="2:4" x14ac:dyDescent="0.2">
      <c r="B128" s="3"/>
      <c r="C128" s="10"/>
      <c r="D128" s="10"/>
    </row>
    <row r="129" spans="2:4" x14ac:dyDescent="0.2">
      <c r="B129" s="3"/>
      <c r="C129" s="10"/>
      <c r="D129" s="10"/>
    </row>
    <row r="130" spans="2:4" x14ac:dyDescent="0.2">
      <c r="B130" s="3"/>
      <c r="C130" s="10"/>
      <c r="D130" s="10"/>
    </row>
    <row r="131" spans="2:4" x14ac:dyDescent="0.2">
      <c r="B131" s="3"/>
      <c r="C131" s="10"/>
      <c r="D131" s="10"/>
    </row>
    <row r="132" spans="2:4" x14ac:dyDescent="0.2">
      <c r="B132" s="3"/>
      <c r="C132" s="10"/>
      <c r="D132" s="10"/>
    </row>
    <row r="133" spans="2:4" x14ac:dyDescent="0.2">
      <c r="B133" s="3"/>
      <c r="C133" s="10"/>
      <c r="D133" s="10"/>
    </row>
    <row r="134" spans="2:4" x14ac:dyDescent="0.2">
      <c r="B134" s="3"/>
      <c r="C134" s="10"/>
      <c r="D134" s="10"/>
    </row>
    <row r="135" spans="2:4" x14ac:dyDescent="0.2">
      <c r="B135" s="3"/>
      <c r="C135" s="10"/>
      <c r="D135" s="10"/>
    </row>
    <row r="136" spans="2:4" x14ac:dyDescent="0.2">
      <c r="B136" s="3"/>
      <c r="C136" s="10"/>
      <c r="D136" s="10"/>
    </row>
    <row r="137" spans="2:4" x14ac:dyDescent="0.2">
      <c r="B137" s="3"/>
      <c r="C137" s="10"/>
      <c r="D137" s="10"/>
    </row>
    <row r="138" spans="2:4" x14ac:dyDescent="0.2">
      <c r="B138" s="3"/>
      <c r="C138" s="10"/>
      <c r="D138" s="10"/>
    </row>
    <row r="139" spans="2:4" x14ac:dyDescent="0.2">
      <c r="B139" s="3"/>
      <c r="C139" s="10"/>
      <c r="D139" s="10"/>
    </row>
    <row r="140" spans="2:4" x14ac:dyDescent="0.2">
      <c r="B140" s="3"/>
      <c r="C140" s="10"/>
      <c r="D140" s="10"/>
    </row>
    <row r="141" spans="2:4" x14ac:dyDescent="0.2">
      <c r="B141" s="3"/>
      <c r="C141" s="10"/>
      <c r="D141" s="10"/>
    </row>
    <row r="142" spans="2:4" x14ac:dyDescent="0.2">
      <c r="B142" s="3"/>
      <c r="C142" s="10"/>
      <c r="D142" s="10"/>
    </row>
    <row r="143" spans="2:4" x14ac:dyDescent="0.2">
      <c r="B143" s="3"/>
      <c r="C143" s="10"/>
      <c r="D143" s="10"/>
    </row>
    <row r="144" spans="2:4" x14ac:dyDescent="0.2">
      <c r="B144" s="3"/>
      <c r="C144" s="10"/>
      <c r="D144" s="10"/>
    </row>
    <row r="145" spans="2:4" x14ac:dyDescent="0.2">
      <c r="B145" s="3"/>
      <c r="C145" s="10"/>
      <c r="D145" s="10"/>
    </row>
    <row r="146" spans="2:4" x14ac:dyDescent="0.2">
      <c r="B146" s="3"/>
      <c r="C146" s="10"/>
      <c r="D146" s="10"/>
    </row>
    <row r="147" spans="2:4" x14ac:dyDescent="0.2">
      <c r="B147" s="3"/>
      <c r="C147" s="10"/>
      <c r="D147" s="10"/>
    </row>
    <row r="148" spans="2:4" x14ac:dyDescent="0.2">
      <c r="B148" s="3"/>
      <c r="C148" s="10"/>
      <c r="D148" s="10"/>
    </row>
    <row r="149" spans="2:4" x14ac:dyDescent="0.2">
      <c r="B149" s="3"/>
      <c r="C149" s="10"/>
      <c r="D149" s="10"/>
    </row>
    <row r="150" spans="2:4" x14ac:dyDescent="0.2">
      <c r="B150" s="3"/>
      <c r="C150" s="10"/>
      <c r="D150" s="10"/>
    </row>
    <row r="151" spans="2:4" x14ac:dyDescent="0.2">
      <c r="B151" s="3"/>
      <c r="C151" s="10"/>
      <c r="D151" s="10"/>
    </row>
    <row r="152" spans="2:4" x14ac:dyDescent="0.2">
      <c r="B152" s="3"/>
      <c r="C152" s="10"/>
      <c r="D152" s="10"/>
    </row>
    <row r="153" spans="2:4" x14ac:dyDescent="0.2">
      <c r="B153" s="3"/>
      <c r="C153" s="10"/>
      <c r="D153" s="10"/>
    </row>
    <row r="154" spans="2:4" x14ac:dyDescent="0.2">
      <c r="B154" s="3"/>
      <c r="C154" s="10"/>
      <c r="D154" s="10"/>
    </row>
    <row r="155" spans="2:4" x14ac:dyDescent="0.2">
      <c r="B155" s="3"/>
      <c r="C155" s="10"/>
      <c r="D155" s="10"/>
    </row>
    <row r="156" spans="2:4" x14ac:dyDescent="0.2">
      <c r="B156" s="3"/>
      <c r="C156" s="10"/>
      <c r="D156" s="10"/>
    </row>
    <row r="157" spans="2:4" x14ac:dyDescent="0.2">
      <c r="B157" s="3"/>
      <c r="C157" s="10"/>
      <c r="D157" s="10"/>
    </row>
    <row r="158" spans="2:4" x14ac:dyDescent="0.2">
      <c r="B158" s="3"/>
      <c r="C158" s="10"/>
      <c r="D158" s="10"/>
    </row>
    <row r="159" spans="2:4" x14ac:dyDescent="0.2">
      <c r="B159" s="3"/>
      <c r="C159" s="10"/>
      <c r="D159" s="10"/>
    </row>
    <row r="160" spans="2:4" x14ac:dyDescent="0.2">
      <c r="B160" s="3"/>
      <c r="C160" s="10"/>
      <c r="D160" s="10"/>
    </row>
    <row r="161" spans="2:4" x14ac:dyDescent="0.2">
      <c r="B161" s="3"/>
      <c r="C161" s="10"/>
      <c r="D161" s="10"/>
    </row>
    <row r="162" spans="2:4" x14ac:dyDescent="0.2">
      <c r="B162" s="3"/>
      <c r="C162" s="10"/>
      <c r="D162" s="10"/>
    </row>
    <row r="163" spans="2:4" x14ac:dyDescent="0.2">
      <c r="B163" s="3"/>
      <c r="C163" s="10"/>
      <c r="D163" s="10"/>
    </row>
    <row r="164" spans="2:4" x14ac:dyDescent="0.2">
      <c r="B164" s="3"/>
      <c r="C164" s="10"/>
      <c r="D164" s="10"/>
    </row>
    <row r="165" spans="2:4" x14ac:dyDescent="0.2">
      <c r="B165" s="3"/>
      <c r="C165" s="10"/>
      <c r="D165" s="10"/>
    </row>
    <row r="166" spans="2:4" x14ac:dyDescent="0.2">
      <c r="B166" s="3"/>
      <c r="C166" s="10"/>
      <c r="D166" s="10"/>
    </row>
    <row r="167" spans="2:4" x14ac:dyDescent="0.2">
      <c r="B167" s="3"/>
      <c r="C167" s="10"/>
      <c r="D167" s="10"/>
    </row>
    <row r="168" spans="2:4" x14ac:dyDescent="0.2">
      <c r="B168" s="3"/>
      <c r="C168" s="10"/>
      <c r="D168" s="10"/>
    </row>
    <row r="169" spans="2:4" x14ac:dyDescent="0.2">
      <c r="B169" s="3"/>
      <c r="C169" s="10"/>
      <c r="D169" s="10"/>
    </row>
    <row r="170" spans="2:4" x14ac:dyDescent="0.2">
      <c r="B170" s="3"/>
      <c r="C170" s="10"/>
      <c r="D170" s="10"/>
    </row>
    <row r="171" spans="2:4" x14ac:dyDescent="0.2">
      <c r="B171" s="3"/>
      <c r="C171" s="10"/>
      <c r="D171" s="10"/>
    </row>
    <row r="172" spans="2:4" x14ac:dyDescent="0.2">
      <c r="B172" s="3"/>
      <c r="C172" s="10"/>
      <c r="D172" s="10"/>
    </row>
    <row r="173" spans="2:4" x14ac:dyDescent="0.2">
      <c r="B173" s="3"/>
      <c r="C173" s="10"/>
      <c r="D173" s="10"/>
    </row>
    <row r="174" spans="2:4" x14ac:dyDescent="0.2">
      <c r="B174" s="3"/>
      <c r="C174" s="10"/>
      <c r="D174" s="10"/>
    </row>
    <row r="175" spans="2:4" x14ac:dyDescent="0.2">
      <c r="B175" s="3"/>
      <c r="C175" s="10"/>
      <c r="D175" s="10"/>
    </row>
    <row r="176" spans="2:4" x14ac:dyDescent="0.2">
      <c r="B176" s="3"/>
      <c r="C176" s="10"/>
      <c r="D176" s="10"/>
    </row>
    <row r="177" spans="2:4" x14ac:dyDescent="0.2">
      <c r="B177" s="3"/>
      <c r="C177" s="10"/>
      <c r="D177" s="10"/>
    </row>
    <row r="178" spans="2:4" x14ac:dyDescent="0.2">
      <c r="B178" s="3"/>
      <c r="C178" s="10"/>
      <c r="D178" s="10"/>
    </row>
    <row r="179" spans="2:4" x14ac:dyDescent="0.2">
      <c r="B179" s="3"/>
      <c r="C179" s="10"/>
      <c r="D179" s="10"/>
    </row>
    <row r="180" spans="2:4" x14ac:dyDescent="0.2">
      <c r="B180" s="3"/>
      <c r="C180" s="10"/>
      <c r="D180" s="10"/>
    </row>
    <row r="181" spans="2:4" x14ac:dyDescent="0.2">
      <c r="B181" s="3"/>
      <c r="C181" s="10"/>
      <c r="D181" s="10"/>
    </row>
    <row r="182" spans="2:4" x14ac:dyDescent="0.2">
      <c r="B182" s="3"/>
      <c r="C182" s="10"/>
      <c r="D182" s="10"/>
    </row>
    <row r="183" spans="2:4" x14ac:dyDescent="0.2">
      <c r="B183" s="3"/>
      <c r="C183" s="10"/>
      <c r="D183" s="10"/>
    </row>
    <row r="184" spans="2:4" x14ac:dyDescent="0.2">
      <c r="B184" s="3"/>
      <c r="C184" s="10"/>
      <c r="D184" s="10"/>
    </row>
    <row r="185" spans="2:4" x14ac:dyDescent="0.2">
      <c r="B185" s="3"/>
      <c r="C185" s="10"/>
      <c r="D185" s="10"/>
    </row>
    <row r="186" spans="2:4" x14ac:dyDescent="0.2">
      <c r="B186" s="3"/>
      <c r="C186" s="10"/>
      <c r="D186" s="10"/>
    </row>
    <row r="187" spans="2:4" x14ac:dyDescent="0.2">
      <c r="B187" s="3"/>
      <c r="C187" s="10"/>
      <c r="D187" s="10"/>
    </row>
    <row r="188" spans="2:4" x14ac:dyDescent="0.2">
      <c r="B188" s="3"/>
      <c r="C188" s="10"/>
      <c r="D188" s="10"/>
    </row>
    <row r="189" spans="2:4" x14ac:dyDescent="0.2">
      <c r="B189" s="3"/>
      <c r="C189" s="10"/>
      <c r="D189" s="10"/>
    </row>
    <row r="190" spans="2:4" x14ac:dyDescent="0.2">
      <c r="B190" s="3"/>
      <c r="C190" s="10"/>
      <c r="D190" s="10"/>
    </row>
    <row r="191" spans="2:4" x14ac:dyDescent="0.2">
      <c r="B191" s="3"/>
      <c r="C191" s="10"/>
      <c r="D191" s="10"/>
    </row>
    <row r="192" spans="2:4" x14ac:dyDescent="0.2">
      <c r="B192" s="3"/>
      <c r="C192" s="10"/>
      <c r="D192" s="10"/>
    </row>
    <row r="193" spans="2:4" x14ac:dyDescent="0.2">
      <c r="B193" s="3"/>
      <c r="C193" s="10"/>
      <c r="D193" s="10"/>
    </row>
    <row r="194" spans="2:4" x14ac:dyDescent="0.2">
      <c r="B194" s="3"/>
      <c r="C194" s="10"/>
      <c r="D194" s="10"/>
    </row>
    <row r="195" spans="2:4" x14ac:dyDescent="0.2">
      <c r="B195" s="3"/>
      <c r="C195" s="10"/>
      <c r="D195" s="10"/>
    </row>
    <row r="196" spans="2:4" x14ac:dyDescent="0.2">
      <c r="B196" s="3"/>
      <c r="C196" s="10"/>
      <c r="D196" s="10"/>
    </row>
    <row r="197" spans="2:4" x14ac:dyDescent="0.2">
      <c r="B197" s="3"/>
      <c r="C197" s="10"/>
      <c r="D197" s="10"/>
    </row>
    <row r="198" spans="2:4" x14ac:dyDescent="0.2">
      <c r="B198" s="3"/>
      <c r="C198" s="10"/>
      <c r="D198" s="10"/>
    </row>
    <row r="199" spans="2:4" x14ac:dyDescent="0.2">
      <c r="B199" s="3"/>
      <c r="C199" s="10"/>
      <c r="D199" s="10"/>
    </row>
    <row r="200" spans="2:4" x14ac:dyDescent="0.2">
      <c r="B200" s="3"/>
      <c r="C200" s="10"/>
      <c r="D200" s="10"/>
    </row>
    <row r="201" spans="2:4" x14ac:dyDescent="0.2">
      <c r="B201" s="3"/>
      <c r="C201" s="10"/>
      <c r="D201" s="10"/>
    </row>
    <row r="202" spans="2:4" x14ac:dyDescent="0.2">
      <c r="B202" s="3"/>
      <c r="C202" s="10"/>
      <c r="D202" s="10"/>
    </row>
    <row r="203" spans="2:4" x14ac:dyDescent="0.2">
      <c r="B203" s="3"/>
      <c r="C203" s="10"/>
      <c r="D203" s="10"/>
    </row>
    <row r="204" spans="2:4" x14ac:dyDescent="0.2">
      <c r="B204" s="3"/>
      <c r="C204" s="10"/>
      <c r="D204" s="10"/>
    </row>
    <row r="205" spans="2:4" x14ac:dyDescent="0.2">
      <c r="B205" s="3"/>
      <c r="C205" s="10"/>
      <c r="D205" s="10"/>
    </row>
    <row r="206" spans="2:4" x14ac:dyDescent="0.2">
      <c r="B206" s="3"/>
      <c r="C206" s="10"/>
      <c r="D206" s="10"/>
    </row>
    <row r="207" spans="2:4" x14ac:dyDescent="0.2">
      <c r="B207" s="3"/>
      <c r="C207" s="10"/>
      <c r="D207" s="10"/>
    </row>
    <row r="208" spans="2:4" x14ac:dyDescent="0.2">
      <c r="B208" s="3"/>
      <c r="C208" s="10"/>
      <c r="D208" s="10"/>
    </row>
    <row r="209" spans="2:4" x14ac:dyDescent="0.2">
      <c r="B209" s="3"/>
      <c r="C209" s="10"/>
      <c r="D209" s="10"/>
    </row>
    <row r="210" spans="2:4" x14ac:dyDescent="0.2">
      <c r="B210" s="3"/>
      <c r="C210" s="10"/>
      <c r="D210" s="10"/>
    </row>
    <row r="211" spans="2:4" x14ac:dyDescent="0.2">
      <c r="B211" s="3"/>
      <c r="C211" s="10"/>
      <c r="D211" s="10"/>
    </row>
    <row r="212" spans="2:4" x14ac:dyDescent="0.2">
      <c r="C212" s="10"/>
      <c r="D212" s="10"/>
    </row>
    <row r="213" spans="2:4" x14ac:dyDescent="0.2">
      <c r="C213" s="10"/>
      <c r="D213" s="10"/>
    </row>
    <row r="214" spans="2:4" x14ac:dyDescent="0.2">
      <c r="C214" s="10"/>
      <c r="D214" s="10"/>
    </row>
    <row r="215" spans="2:4" x14ac:dyDescent="0.2">
      <c r="C215" s="10"/>
      <c r="D215" s="10"/>
    </row>
    <row r="216" spans="2:4" x14ac:dyDescent="0.2">
      <c r="C216" s="10"/>
      <c r="D216" s="10"/>
    </row>
    <row r="217" spans="2:4" x14ac:dyDescent="0.2">
      <c r="C217" s="10"/>
      <c r="D217" s="10"/>
    </row>
    <row r="218" spans="2:4" x14ac:dyDescent="0.2">
      <c r="C218" s="10"/>
      <c r="D218" s="10"/>
    </row>
    <row r="219" spans="2:4" x14ac:dyDescent="0.2">
      <c r="C219" s="10"/>
      <c r="D219" s="10"/>
    </row>
    <row r="220" spans="2:4" x14ac:dyDescent="0.2">
      <c r="C220" s="10"/>
      <c r="D220" s="10"/>
    </row>
    <row r="221" spans="2:4" x14ac:dyDescent="0.2">
      <c r="C221" s="10"/>
      <c r="D221" s="10"/>
    </row>
    <row r="222" spans="2:4" x14ac:dyDescent="0.2">
      <c r="C222" s="10"/>
      <c r="D222" s="10"/>
    </row>
    <row r="223" spans="2:4" x14ac:dyDescent="0.2">
      <c r="C223" s="10"/>
      <c r="D223" s="10"/>
    </row>
    <row r="224" spans="2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1"/>
  <sheetViews>
    <sheetView topLeftCell="A15" workbookViewId="0">
      <selection activeCell="A14" sqref="A14:C67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8" t="s">
        <v>52</v>
      </c>
      <c r="I1" s="39" t="s">
        <v>53</v>
      </c>
      <c r="J1" s="40" t="s">
        <v>54</v>
      </c>
    </row>
    <row r="2" spans="1:16" x14ac:dyDescent="0.2">
      <c r="I2" s="41" t="s">
        <v>55</v>
      </c>
      <c r="J2" s="42" t="s">
        <v>56</v>
      </c>
    </row>
    <row r="3" spans="1:16" x14ac:dyDescent="0.2">
      <c r="A3" s="43" t="s">
        <v>57</v>
      </c>
      <c r="I3" s="41" t="s">
        <v>58</v>
      </c>
      <c r="J3" s="42" t="s">
        <v>59</v>
      </c>
    </row>
    <row r="4" spans="1:16" x14ac:dyDescent="0.2">
      <c r="I4" s="41" t="s">
        <v>60</v>
      </c>
      <c r="J4" s="42" t="s">
        <v>59</v>
      </c>
    </row>
    <row r="5" spans="1:16" ht="13.5" thickBot="1" x14ac:dyDescent="0.25">
      <c r="I5" s="44" t="s">
        <v>61</v>
      </c>
      <c r="J5" s="45" t="s">
        <v>47</v>
      </c>
    </row>
    <row r="10" spans="1:16" ht="13.5" thickBot="1" x14ac:dyDescent="0.25"/>
    <row r="11" spans="1:16" ht="12.75" customHeight="1" thickBot="1" x14ac:dyDescent="0.25">
      <c r="A11" s="10" t="str">
        <f t="shared" ref="A11:A42" si="0">P11</f>
        <v>BAVM 174 </v>
      </c>
      <c r="B11" s="3" t="str">
        <f t="shared" ref="B11:B42" si="1">IF(H11=INT(H11),"I","II")</f>
        <v>I</v>
      </c>
      <c r="C11" s="10">
        <f t="shared" ref="C11:C42" si="2">1*G11</f>
        <v>53196.514999999999</v>
      </c>
      <c r="D11" s="12" t="str">
        <f t="shared" ref="D11:D42" si="3">VLOOKUP(F11,I$1:J$5,2,FALSE)</f>
        <v>vis</v>
      </c>
      <c r="E11" s="46">
        <f>VLOOKUP(C11,Active!C$21:E$973,3,FALSE)</f>
        <v>196.00232139315162</v>
      </c>
      <c r="F11" s="3" t="s">
        <v>61</v>
      </c>
      <c r="G11" s="12" t="str">
        <f t="shared" ref="G11:G42" si="4">MID(I11,3,LEN(I11)-3)</f>
        <v>53196.515</v>
      </c>
      <c r="H11" s="10">
        <f t="shared" ref="H11:H42" si="5">1*K11</f>
        <v>5695</v>
      </c>
      <c r="I11" s="47" t="s">
        <v>233</v>
      </c>
      <c r="J11" s="48" t="s">
        <v>234</v>
      </c>
      <c r="K11" s="47">
        <v>5695</v>
      </c>
      <c r="L11" s="47" t="s">
        <v>235</v>
      </c>
      <c r="M11" s="48" t="s">
        <v>81</v>
      </c>
      <c r="N11" s="48"/>
      <c r="O11" s="49" t="s">
        <v>231</v>
      </c>
      <c r="P11" s="50" t="s">
        <v>236</v>
      </c>
    </row>
    <row r="12" spans="1:16" ht="12.75" customHeight="1" thickBot="1" x14ac:dyDescent="0.25">
      <c r="A12" s="10" t="str">
        <f t="shared" si="0"/>
        <v>OEJV 0160 </v>
      </c>
      <c r="B12" s="3" t="str">
        <f t="shared" si="1"/>
        <v>I</v>
      </c>
      <c r="C12" s="10">
        <f t="shared" si="2"/>
        <v>56162.418360000003</v>
      </c>
      <c r="D12" s="12" t="str">
        <f t="shared" si="3"/>
        <v>vis</v>
      </c>
      <c r="E12" s="46">
        <f>VLOOKUP(C12,Active!C$21:E$973,3,FALSE)</f>
        <v>1034.004725289567</v>
      </c>
      <c r="F12" s="3" t="s">
        <v>61</v>
      </c>
      <c r="G12" s="12" t="str">
        <f t="shared" si="4"/>
        <v>56162.41836</v>
      </c>
      <c r="H12" s="10">
        <f t="shared" si="5"/>
        <v>6533</v>
      </c>
      <c r="I12" s="47" t="s">
        <v>255</v>
      </c>
      <c r="J12" s="48" t="s">
        <v>256</v>
      </c>
      <c r="K12" s="47" t="s">
        <v>257</v>
      </c>
      <c r="L12" s="47" t="s">
        <v>258</v>
      </c>
      <c r="M12" s="48" t="s">
        <v>245</v>
      </c>
      <c r="N12" s="48" t="s">
        <v>53</v>
      </c>
      <c r="O12" s="49" t="s">
        <v>259</v>
      </c>
      <c r="P12" s="50" t="s">
        <v>260</v>
      </c>
    </row>
    <row r="13" spans="1:16" ht="12.75" customHeight="1" thickBot="1" x14ac:dyDescent="0.25">
      <c r="A13" s="10" t="str">
        <f t="shared" si="0"/>
        <v>BAVM 238 </v>
      </c>
      <c r="B13" s="3" t="str">
        <f t="shared" si="1"/>
        <v>I</v>
      </c>
      <c r="C13" s="10">
        <f t="shared" si="2"/>
        <v>56891.509899999997</v>
      </c>
      <c r="D13" s="12" t="str">
        <f t="shared" si="3"/>
        <v>vis</v>
      </c>
      <c r="E13" s="46">
        <f>VLOOKUP(C13,Active!C$21:E$973,3,FALSE)</f>
        <v>1240.0061990464644</v>
      </c>
      <c r="F13" s="3" t="s">
        <v>61</v>
      </c>
      <c r="G13" s="12" t="str">
        <f t="shared" si="4"/>
        <v>56891.5099</v>
      </c>
      <c r="H13" s="10">
        <f t="shared" si="5"/>
        <v>6739</v>
      </c>
      <c r="I13" s="47" t="s">
        <v>261</v>
      </c>
      <c r="J13" s="48" t="s">
        <v>262</v>
      </c>
      <c r="K13" s="47" t="s">
        <v>263</v>
      </c>
      <c r="L13" s="47" t="s">
        <v>264</v>
      </c>
      <c r="M13" s="48" t="s">
        <v>245</v>
      </c>
      <c r="N13" s="48" t="s">
        <v>246</v>
      </c>
      <c r="O13" s="49" t="s">
        <v>247</v>
      </c>
      <c r="P13" s="50" t="s">
        <v>265</v>
      </c>
    </row>
    <row r="14" spans="1:16" ht="12.75" customHeight="1" thickBot="1" x14ac:dyDescent="0.25">
      <c r="A14" s="10" t="str">
        <f t="shared" si="0"/>
        <v> PZ 4.313 </v>
      </c>
      <c r="B14" s="3" t="str">
        <f t="shared" si="1"/>
        <v>II</v>
      </c>
      <c r="C14" s="10">
        <f t="shared" si="2"/>
        <v>15250.32</v>
      </c>
      <c r="D14" s="12" t="str">
        <f t="shared" si="3"/>
        <v>vis</v>
      </c>
      <c r="E14" s="46">
        <f>VLOOKUP(C14,Active!C$21:E$973,3,FALSE)</f>
        <v>-10525.521197404878</v>
      </c>
      <c r="F14" s="3" t="s">
        <v>61</v>
      </c>
      <c r="G14" s="12" t="str">
        <f t="shared" si="4"/>
        <v>15250.32</v>
      </c>
      <c r="H14" s="10">
        <f t="shared" si="5"/>
        <v>-5026.5</v>
      </c>
      <c r="I14" s="47" t="s">
        <v>63</v>
      </c>
      <c r="J14" s="48" t="s">
        <v>64</v>
      </c>
      <c r="K14" s="47">
        <v>-5026.5</v>
      </c>
      <c r="L14" s="47" t="s">
        <v>65</v>
      </c>
      <c r="M14" s="48" t="s">
        <v>66</v>
      </c>
      <c r="N14" s="48"/>
      <c r="O14" s="49" t="s">
        <v>67</v>
      </c>
      <c r="P14" s="49" t="s">
        <v>68</v>
      </c>
    </row>
    <row r="15" spans="1:16" ht="12.75" customHeight="1" thickBot="1" x14ac:dyDescent="0.25">
      <c r="A15" s="10" t="str">
        <f t="shared" si="0"/>
        <v> PZ 4.313 </v>
      </c>
      <c r="B15" s="3" t="str">
        <f t="shared" si="1"/>
        <v>II</v>
      </c>
      <c r="C15" s="10">
        <f t="shared" si="2"/>
        <v>18538.330000000002</v>
      </c>
      <c r="D15" s="12" t="str">
        <f t="shared" si="3"/>
        <v>vis</v>
      </c>
      <c r="E15" s="46">
        <f>VLOOKUP(C15,Active!C$21:E$973,3,FALSE)</f>
        <v>-9596.509038345368</v>
      </c>
      <c r="F15" s="3" t="s">
        <v>61</v>
      </c>
      <c r="G15" s="12" t="str">
        <f t="shared" si="4"/>
        <v>18538.33</v>
      </c>
      <c r="H15" s="10">
        <f t="shared" si="5"/>
        <v>-4097.5</v>
      </c>
      <c r="I15" s="47" t="s">
        <v>69</v>
      </c>
      <c r="J15" s="48" t="s">
        <v>70</v>
      </c>
      <c r="K15" s="47">
        <v>-4097.5</v>
      </c>
      <c r="L15" s="47" t="s">
        <v>71</v>
      </c>
      <c r="M15" s="48" t="s">
        <v>66</v>
      </c>
      <c r="N15" s="48"/>
      <c r="O15" s="49" t="s">
        <v>67</v>
      </c>
      <c r="P15" s="49" t="s">
        <v>68</v>
      </c>
    </row>
    <row r="16" spans="1:16" ht="12.75" customHeight="1" thickBot="1" x14ac:dyDescent="0.25">
      <c r="A16" s="10" t="str">
        <f t="shared" si="0"/>
        <v> PZ 4.313 </v>
      </c>
      <c r="B16" s="3" t="str">
        <f t="shared" si="1"/>
        <v>I</v>
      </c>
      <c r="C16" s="10">
        <f t="shared" si="2"/>
        <v>18568.27</v>
      </c>
      <c r="D16" s="12" t="str">
        <f t="shared" si="3"/>
        <v>vis</v>
      </c>
      <c r="E16" s="46">
        <f>VLOOKUP(C16,Active!C$21:E$973,3,FALSE)</f>
        <v>-9588.0496285375411</v>
      </c>
      <c r="F16" s="3" t="s">
        <v>61</v>
      </c>
      <c r="G16" s="12" t="str">
        <f t="shared" si="4"/>
        <v>18568.27</v>
      </c>
      <c r="H16" s="10">
        <f t="shared" si="5"/>
        <v>-4089</v>
      </c>
      <c r="I16" s="47" t="s">
        <v>72</v>
      </c>
      <c r="J16" s="48" t="s">
        <v>73</v>
      </c>
      <c r="K16" s="47">
        <v>-4089</v>
      </c>
      <c r="L16" s="47" t="s">
        <v>74</v>
      </c>
      <c r="M16" s="48" t="s">
        <v>66</v>
      </c>
      <c r="N16" s="48"/>
      <c r="O16" s="49" t="s">
        <v>67</v>
      </c>
      <c r="P16" s="49" t="s">
        <v>68</v>
      </c>
    </row>
    <row r="17" spans="1:16" ht="12.75" customHeight="1" thickBot="1" x14ac:dyDescent="0.25">
      <c r="A17" s="10" t="str">
        <f t="shared" si="0"/>
        <v> PZ 4.313 </v>
      </c>
      <c r="B17" s="3" t="str">
        <f t="shared" si="1"/>
        <v>I</v>
      </c>
      <c r="C17" s="10">
        <f t="shared" si="2"/>
        <v>19251.400000000001</v>
      </c>
      <c r="D17" s="12" t="str">
        <f t="shared" si="3"/>
        <v>vis</v>
      </c>
      <c r="E17" s="46">
        <f>VLOOKUP(C17,Active!C$21:E$973,3,FALSE)</f>
        <v>-9395.034377300979</v>
      </c>
      <c r="F17" s="3" t="s">
        <v>61</v>
      </c>
      <c r="G17" s="12" t="str">
        <f t="shared" si="4"/>
        <v>19251.40</v>
      </c>
      <c r="H17" s="10">
        <f t="shared" si="5"/>
        <v>-3896</v>
      </c>
      <c r="I17" s="47" t="s">
        <v>75</v>
      </c>
      <c r="J17" s="48" t="s">
        <v>76</v>
      </c>
      <c r="K17" s="47">
        <v>-3896</v>
      </c>
      <c r="L17" s="47" t="s">
        <v>77</v>
      </c>
      <c r="M17" s="48" t="s">
        <v>66</v>
      </c>
      <c r="N17" s="48"/>
      <c r="O17" s="49" t="s">
        <v>67</v>
      </c>
      <c r="P17" s="49" t="s">
        <v>68</v>
      </c>
    </row>
    <row r="18" spans="1:16" ht="12.75" customHeight="1" thickBot="1" x14ac:dyDescent="0.25">
      <c r="A18" s="10" t="str">
        <f t="shared" si="0"/>
        <v> AN 228.263 </v>
      </c>
      <c r="B18" s="3" t="str">
        <f t="shared" si="1"/>
        <v>I</v>
      </c>
      <c r="C18" s="10">
        <f t="shared" si="2"/>
        <v>23972.35</v>
      </c>
      <c r="D18" s="12" t="str">
        <f t="shared" si="3"/>
        <v>vis</v>
      </c>
      <c r="E18" s="46">
        <f>VLOOKUP(C18,Active!C$21:E$973,3,FALSE)</f>
        <v>-8061.1515873119033</v>
      </c>
      <c r="F18" s="3" t="s">
        <v>61</v>
      </c>
      <c r="G18" s="12" t="str">
        <f t="shared" si="4"/>
        <v>23972.35</v>
      </c>
      <c r="H18" s="10">
        <f t="shared" si="5"/>
        <v>-2562</v>
      </c>
      <c r="I18" s="47" t="s">
        <v>78</v>
      </c>
      <c r="J18" s="48" t="s">
        <v>79</v>
      </c>
      <c r="K18" s="47">
        <v>-2562</v>
      </c>
      <c r="L18" s="47" t="s">
        <v>80</v>
      </c>
      <c r="M18" s="48" t="s">
        <v>81</v>
      </c>
      <c r="N18" s="48"/>
      <c r="O18" s="49" t="s">
        <v>82</v>
      </c>
      <c r="P18" s="49" t="s">
        <v>83</v>
      </c>
    </row>
    <row r="19" spans="1:16" ht="12.75" customHeight="1" thickBot="1" x14ac:dyDescent="0.25">
      <c r="A19" s="10" t="str">
        <f t="shared" si="0"/>
        <v> AN 228.263 </v>
      </c>
      <c r="B19" s="3" t="str">
        <f t="shared" si="1"/>
        <v>I</v>
      </c>
      <c r="C19" s="10">
        <f t="shared" si="2"/>
        <v>24022.391</v>
      </c>
      <c r="D19" s="12" t="str">
        <f t="shared" si="3"/>
        <v>vis</v>
      </c>
      <c r="E19" s="46">
        <f>VLOOKUP(C19,Active!C$21:E$973,3,FALSE)</f>
        <v>-8047.0127320616157</v>
      </c>
      <c r="F19" s="3" t="s">
        <v>61</v>
      </c>
      <c r="G19" s="12" t="str">
        <f t="shared" si="4"/>
        <v>24022.391</v>
      </c>
      <c r="H19" s="10">
        <f t="shared" si="5"/>
        <v>-2548</v>
      </c>
      <c r="I19" s="47" t="s">
        <v>84</v>
      </c>
      <c r="J19" s="48" t="s">
        <v>85</v>
      </c>
      <c r="K19" s="47">
        <v>-2548</v>
      </c>
      <c r="L19" s="47" t="s">
        <v>86</v>
      </c>
      <c r="M19" s="48" t="s">
        <v>81</v>
      </c>
      <c r="N19" s="48"/>
      <c r="O19" s="49" t="s">
        <v>82</v>
      </c>
      <c r="P19" s="49" t="s">
        <v>83</v>
      </c>
    </row>
    <row r="20" spans="1:16" ht="12.75" customHeight="1" thickBot="1" x14ac:dyDescent="0.25">
      <c r="A20" s="10" t="str">
        <f t="shared" si="0"/>
        <v> AN 228.263 </v>
      </c>
      <c r="B20" s="3" t="str">
        <f t="shared" si="1"/>
        <v>I</v>
      </c>
      <c r="C20" s="10">
        <f t="shared" si="2"/>
        <v>24047.29</v>
      </c>
      <c r="D20" s="12" t="str">
        <f t="shared" si="3"/>
        <v>vis</v>
      </c>
      <c r="E20" s="46">
        <f>VLOOKUP(C20,Active!C$21:E$973,3,FALSE)</f>
        <v>-8039.9776337047297</v>
      </c>
      <c r="F20" s="3" t="s">
        <v>61</v>
      </c>
      <c r="G20" s="12" t="str">
        <f t="shared" si="4"/>
        <v>24047.29</v>
      </c>
      <c r="H20" s="10">
        <f t="shared" si="5"/>
        <v>-2541</v>
      </c>
      <c r="I20" s="47" t="s">
        <v>87</v>
      </c>
      <c r="J20" s="48" t="s">
        <v>88</v>
      </c>
      <c r="K20" s="47">
        <v>-2541</v>
      </c>
      <c r="L20" s="47" t="s">
        <v>89</v>
      </c>
      <c r="M20" s="48" t="s">
        <v>81</v>
      </c>
      <c r="N20" s="48"/>
      <c r="O20" s="49" t="s">
        <v>82</v>
      </c>
      <c r="P20" s="49" t="s">
        <v>83</v>
      </c>
    </row>
    <row r="21" spans="1:16" ht="12.75" customHeight="1" thickBot="1" x14ac:dyDescent="0.25">
      <c r="A21" s="10" t="str">
        <f t="shared" si="0"/>
        <v> AN 228.263 </v>
      </c>
      <c r="B21" s="3" t="str">
        <f t="shared" si="1"/>
        <v>I</v>
      </c>
      <c r="C21" s="10">
        <f t="shared" si="2"/>
        <v>24376.377</v>
      </c>
      <c r="D21" s="12" t="str">
        <f t="shared" si="3"/>
        <v>vis</v>
      </c>
      <c r="E21" s="46">
        <f>VLOOKUP(C21,Active!C$21:E$973,3,FALSE)</f>
        <v>-7946.9956098092989</v>
      </c>
      <c r="F21" s="3" t="s">
        <v>61</v>
      </c>
      <c r="G21" s="12" t="str">
        <f t="shared" si="4"/>
        <v>24376.377</v>
      </c>
      <c r="H21" s="10">
        <f t="shared" si="5"/>
        <v>-2448</v>
      </c>
      <c r="I21" s="47" t="s">
        <v>90</v>
      </c>
      <c r="J21" s="48" t="s">
        <v>91</v>
      </c>
      <c r="K21" s="47">
        <v>-2448</v>
      </c>
      <c r="L21" s="47" t="s">
        <v>92</v>
      </c>
      <c r="M21" s="48" t="s">
        <v>81</v>
      </c>
      <c r="N21" s="48"/>
      <c r="O21" s="49" t="s">
        <v>82</v>
      </c>
      <c r="P21" s="49" t="s">
        <v>83</v>
      </c>
    </row>
    <row r="22" spans="1:16" ht="12.75" customHeight="1" thickBot="1" x14ac:dyDescent="0.25">
      <c r="A22" s="10" t="str">
        <f t="shared" si="0"/>
        <v> AN 228.263 </v>
      </c>
      <c r="B22" s="3" t="str">
        <f t="shared" si="1"/>
        <v>I</v>
      </c>
      <c r="C22" s="10">
        <f t="shared" si="2"/>
        <v>24401.29</v>
      </c>
      <c r="D22" s="12" t="str">
        <f t="shared" si="3"/>
        <v>vis</v>
      </c>
      <c r="E22" s="46">
        <f>VLOOKUP(C22,Active!C$21:E$973,3,FALSE)</f>
        <v>-7939.956555816565</v>
      </c>
      <c r="F22" s="3" t="s">
        <v>61</v>
      </c>
      <c r="G22" s="12" t="str">
        <f t="shared" si="4"/>
        <v>24401.29</v>
      </c>
      <c r="H22" s="10">
        <f t="shared" si="5"/>
        <v>-2441</v>
      </c>
      <c r="I22" s="47" t="s">
        <v>93</v>
      </c>
      <c r="J22" s="48" t="s">
        <v>94</v>
      </c>
      <c r="K22" s="47">
        <v>-2441</v>
      </c>
      <c r="L22" s="47" t="s">
        <v>95</v>
      </c>
      <c r="M22" s="48" t="s">
        <v>81</v>
      </c>
      <c r="N22" s="48"/>
      <c r="O22" s="49" t="s">
        <v>82</v>
      </c>
      <c r="P22" s="49" t="s">
        <v>83</v>
      </c>
    </row>
    <row r="23" spans="1:16" ht="12.75" customHeight="1" thickBot="1" x14ac:dyDescent="0.25">
      <c r="A23" s="10" t="str">
        <f t="shared" si="0"/>
        <v> AN 228.263 </v>
      </c>
      <c r="B23" s="3" t="str">
        <f t="shared" si="1"/>
        <v>I</v>
      </c>
      <c r="C23" s="10">
        <f t="shared" si="2"/>
        <v>24500.21</v>
      </c>
      <c r="D23" s="12" t="str">
        <f t="shared" si="3"/>
        <v>vis</v>
      </c>
      <c r="E23" s="46">
        <f>VLOOKUP(C23,Active!C$21:E$973,3,FALSE)</f>
        <v>-7912.0071630914317</v>
      </c>
      <c r="F23" s="3" t="s">
        <v>61</v>
      </c>
      <c r="G23" s="12" t="str">
        <f t="shared" si="4"/>
        <v>24500.21</v>
      </c>
      <c r="H23" s="10">
        <f t="shared" si="5"/>
        <v>-2413</v>
      </c>
      <c r="I23" s="47" t="s">
        <v>96</v>
      </c>
      <c r="J23" s="48" t="s">
        <v>97</v>
      </c>
      <c r="K23" s="47">
        <v>-2413</v>
      </c>
      <c r="L23" s="47" t="s">
        <v>98</v>
      </c>
      <c r="M23" s="48" t="s">
        <v>81</v>
      </c>
      <c r="N23" s="48"/>
      <c r="O23" s="49" t="s">
        <v>82</v>
      </c>
      <c r="P23" s="49" t="s">
        <v>83</v>
      </c>
    </row>
    <row r="24" spans="1:16" ht="12.75" customHeight="1" thickBot="1" x14ac:dyDescent="0.25">
      <c r="A24" s="10" t="str">
        <f t="shared" si="0"/>
        <v> AN 228.263 </v>
      </c>
      <c r="B24" s="3" t="str">
        <f t="shared" si="1"/>
        <v>I</v>
      </c>
      <c r="C24" s="10">
        <f t="shared" si="2"/>
        <v>24698.48</v>
      </c>
      <c r="D24" s="12" t="str">
        <f t="shared" si="3"/>
        <v>vis</v>
      </c>
      <c r="E24" s="46">
        <f>VLOOKUP(C24,Active!C$21:E$973,3,FALSE)</f>
        <v>-7855.9868831115264</v>
      </c>
      <c r="F24" s="3" t="s">
        <v>61</v>
      </c>
      <c r="G24" s="12" t="str">
        <f t="shared" si="4"/>
        <v>24698.48</v>
      </c>
      <c r="H24" s="10">
        <f t="shared" si="5"/>
        <v>-2357</v>
      </c>
      <c r="I24" s="47" t="s">
        <v>99</v>
      </c>
      <c r="J24" s="48" t="s">
        <v>100</v>
      </c>
      <c r="K24" s="47">
        <v>-2357</v>
      </c>
      <c r="L24" s="47" t="s">
        <v>101</v>
      </c>
      <c r="M24" s="48" t="s">
        <v>81</v>
      </c>
      <c r="N24" s="48"/>
      <c r="O24" s="49" t="s">
        <v>82</v>
      </c>
      <c r="P24" s="49" t="s">
        <v>83</v>
      </c>
    </row>
    <row r="25" spans="1:16" ht="12.75" customHeight="1" thickBot="1" x14ac:dyDescent="0.25">
      <c r="A25" s="10" t="str">
        <f t="shared" si="0"/>
        <v> AAC 3.91 </v>
      </c>
      <c r="B25" s="3" t="str">
        <f t="shared" si="1"/>
        <v>I</v>
      </c>
      <c r="C25" s="10">
        <f t="shared" si="2"/>
        <v>28662.400000000001</v>
      </c>
      <c r="D25" s="12" t="str">
        <f t="shared" si="3"/>
        <v>vis</v>
      </c>
      <c r="E25" s="46">
        <f>VLOOKUP(C25,Active!C$21:E$973,3,FALSE)</f>
        <v>-6735.9994507317078</v>
      </c>
      <c r="F25" s="3" t="s">
        <v>61</v>
      </c>
      <c r="G25" s="12" t="str">
        <f t="shared" si="4"/>
        <v>28662.4</v>
      </c>
      <c r="H25" s="10">
        <f t="shared" si="5"/>
        <v>-1237</v>
      </c>
      <c r="I25" s="47" t="s">
        <v>102</v>
      </c>
      <c r="J25" s="48" t="s">
        <v>103</v>
      </c>
      <c r="K25" s="47">
        <v>-1237</v>
      </c>
      <c r="L25" s="47" t="s">
        <v>104</v>
      </c>
      <c r="M25" s="48" t="s">
        <v>81</v>
      </c>
      <c r="N25" s="48"/>
      <c r="O25" s="49" t="s">
        <v>105</v>
      </c>
      <c r="P25" s="49" t="s">
        <v>106</v>
      </c>
    </row>
    <row r="26" spans="1:16" ht="12.75" customHeight="1" thickBot="1" x14ac:dyDescent="0.25">
      <c r="A26" s="10" t="str">
        <f t="shared" si="0"/>
        <v> COVS 745 </v>
      </c>
      <c r="B26" s="3" t="str">
        <f t="shared" si="1"/>
        <v>I</v>
      </c>
      <c r="C26" s="10">
        <f t="shared" si="2"/>
        <v>28754.448</v>
      </c>
      <c r="D26" s="12" t="str">
        <f t="shared" si="3"/>
        <v>vis</v>
      </c>
      <c r="E26" s="46">
        <f>VLOOKUP(C26,Active!C$21:E$973,3,FALSE)</f>
        <v>-6709.9917101174433</v>
      </c>
      <c r="F26" s="3" t="s">
        <v>61</v>
      </c>
      <c r="G26" s="12" t="str">
        <f t="shared" si="4"/>
        <v>28754.448</v>
      </c>
      <c r="H26" s="10">
        <f t="shared" si="5"/>
        <v>-1211</v>
      </c>
      <c r="I26" s="47" t="s">
        <v>107</v>
      </c>
      <c r="J26" s="48" t="s">
        <v>108</v>
      </c>
      <c r="K26" s="47">
        <v>-1211</v>
      </c>
      <c r="L26" s="47" t="s">
        <v>109</v>
      </c>
      <c r="M26" s="48" t="s">
        <v>81</v>
      </c>
      <c r="N26" s="48"/>
      <c r="O26" s="49" t="s">
        <v>105</v>
      </c>
      <c r="P26" s="49" t="s">
        <v>110</v>
      </c>
    </row>
    <row r="27" spans="1:16" ht="12.75" customHeight="1" thickBot="1" x14ac:dyDescent="0.25">
      <c r="A27" s="10" t="str">
        <f t="shared" si="0"/>
        <v> COVS 745 </v>
      </c>
      <c r="B27" s="3" t="str">
        <f t="shared" si="1"/>
        <v>I</v>
      </c>
      <c r="C27" s="10">
        <f t="shared" si="2"/>
        <v>28832.272000000001</v>
      </c>
      <c r="D27" s="12" t="str">
        <f t="shared" si="3"/>
        <v>vis</v>
      </c>
      <c r="E27" s="46">
        <f>VLOOKUP(C27,Active!C$21:E$973,3,FALSE)</f>
        <v>-6688.0028955254411</v>
      </c>
      <c r="F27" s="3" t="s">
        <v>61</v>
      </c>
      <c r="G27" s="12" t="str">
        <f t="shared" si="4"/>
        <v>28832.272</v>
      </c>
      <c r="H27" s="10">
        <f t="shared" si="5"/>
        <v>-1189</v>
      </c>
      <c r="I27" s="47" t="s">
        <v>111</v>
      </c>
      <c r="J27" s="48" t="s">
        <v>112</v>
      </c>
      <c r="K27" s="47">
        <v>-1189</v>
      </c>
      <c r="L27" s="47" t="s">
        <v>113</v>
      </c>
      <c r="M27" s="48" t="s">
        <v>81</v>
      </c>
      <c r="N27" s="48"/>
      <c r="O27" s="49" t="s">
        <v>105</v>
      </c>
      <c r="P27" s="49" t="s">
        <v>110</v>
      </c>
    </row>
    <row r="28" spans="1:16" ht="12.75" customHeight="1" thickBot="1" x14ac:dyDescent="0.25">
      <c r="A28" s="10" t="str">
        <f t="shared" si="0"/>
        <v> AA 27.162 </v>
      </c>
      <c r="B28" s="3" t="str">
        <f t="shared" si="1"/>
        <v>I</v>
      </c>
      <c r="C28" s="10">
        <f t="shared" si="2"/>
        <v>29161.4</v>
      </c>
      <c r="D28" s="12" t="str">
        <f t="shared" si="3"/>
        <v>vis</v>
      </c>
      <c r="E28" s="46">
        <f>VLOOKUP(C28,Active!C$21:E$973,3,FALSE)</f>
        <v>-6595.0092872678815</v>
      </c>
      <c r="F28" s="3" t="s">
        <v>61</v>
      </c>
      <c r="G28" s="12" t="str">
        <f t="shared" si="4"/>
        <v>29161.400</v>
      </c>
      <c r="H28" s="10">
        <f t="shared" si="5"/>
        <v>-1096</v>
      </c>
      <c r="I28" s="47" t="s">
        <v>114</v>
      </c>
      <c r="J28" s="48" t="s">
        <v>115</v>
      </c>
      <c r="K28" s="47">
        <v>-1096</v>
      </c>
      <c r="L28" s="47" t="s">
        <v>116</v>
      </c>
      <c r="M28" s="48" t="s">
        <v>81</v>
      </c>
      <c r="N28" s="48"/>
      <c r="O28" s="49" t="s">
        <v>105</v>
      </c>
      <c r="P28" s="49" t="s">
        <v>117</v>
      </c>
    </row>
    <row r="29" spans="1:16" ht="12.75" customHeight="1" thickBot="1" x14ac:dyDescent="0.25">
      <c r="A29" s="10" t="str">
        <f t="shared" si="0"/>
        <v> COVS 746 </v>
      </c>
      <c r="B29" s="3" t="str">
        <f t="shared" si="1"/>
        <v>I</v>
      </c>
      <c r="C29" s="10">
        <f t="shared" si="2"/>
        <v>31649.468000000001</v>
      </c>
      <c r="D29" s="12" t="str">
        <f t="shared" si="3"/>
        <v>vis</v>
      </c>
      <c r="E29" s="46">
        <f>VLOOKUP(C29,Active!C$21:E$973,3,FALSE)</f>
        <v>-5892.017074784686</v>
      </c>
      <c r="F29" s="3" t="s">
        <v>61</v>
      </c>
      <c r="G29" s="12" t="str">
        <f t="shared" si="4"/>
        <v>31649.468</v>
      </c>
      <c r="H29" s="10">
        <f t="shared" si="5"/>
        <v>-393</v>
      </c>
      <c r="I29" s="47" t="s">
        <v>118</v>
      </c>
      <c r="J29" s="48" t="s">
        <v>119</v>
      </c>
      <c r="K29" s="47">
        <v>-393</v>
      </c>
      <c r="L29" s="47" t="s">
        <v>120</v>
      </c>
      <c r="M29" s="48" t="s">
        <v>81</v>
      </c>
      <c r="N29" s="48"/>
      <c r="O29" s="49" t="s">
        <v>105</v>
      </c>
      <c r="P29" s="49" t="s">
        <v>121</v>
      </c>
    </row>
    <row r="30" spans="1:16" ht="12.75" customHeight="1" thickBot="1" x14ac:dyDescent="0.25">
      <c r="A30" s="10" t="str">
        <f t="shared" si="0"/>
        <v> COVS 746 </v>
      </c>
      <c r="B30" s="3" t="str">
        <f t="shared" si="1"/>
        <v>I</v>
      </c>
      <c r="C30" s="10">
        <f t="shared" si="2"/>
        <v>32435.294999999998</v>
      </c>
      <c r="D30" s="12" t="str">
        <f t="shared" si="3"/>
        <v>vis</v>
      </c>
      <c r="E30" s="46">
        <f>VLOOKUP(C30,Active!C$21:E$973,3,FALSE)</f>
        <v>-5669.9852567801017</v>
      </c>
      <c r="F30" s="3" t="s">
        <v>61</v>
      </c>
      <c r="G30" s="12" t="str">
        <f t="shared" si="4"/>
        <v>32435.295</v>
      </c>
      <c r="H30" s="10">
        <f t="shared" si="5"/>
        <v>-171</v>
      </c>
      <c r="I30" s="47" t="s">
        <v>122</v>
      </c>
      <c r="J30" s="48" t="s">
        <v>123</v>
      </c>
      <c r="K30" s="47">
        <v>-171</v>
      </c>
      <c r="L30" s="47" t="s">
        <v>124</v>
      </c>
      <c r="M30" s="48" t="s">
        <v>81</v>
      </c>
      <c r="N30" s="48"/>
      <c r="O30" s="49" t="s">
        <v>105</v>
      </c>
      <c r="P30" s="49" t="s">
        <v>121</v>
      </c>
    </row>
    <row r="31" spans="1:16" ht="12.75" customHeight="1" thickBot="1" x14ac:dyDescent="0.25">
      <c r="A31" s="10" t="str">
        <f t="shared" si="0"/>
        <v> COVS 746 </v>
      </c>
      <c r="B31" s="3" t="str">
        <f t="shared" si="1"/>
        <v>I</v>
      </c>
      <c r="C31" s="10">
        <f t="shared" si="2"/>
        <v>32718.417000000001</v>
      </c>
      <c r="D31" s="12" t="str">
        <f t="shared" si="3"/>
        <v>vis</v>
      </c>
      <c r="E31" s="46">
        <f>VLOOKUP(C31,Active!C$21:E$973,3,FALSE)</f>
        <v>-5589.9904330121544</v>
      </c>
      <c r="F31" s="3" t="s">
        <v>61</v>
      </c>
      <c r="G31" s="12" t="str">
        <f t="shared" si="4"/>
        <v>32718.417</v>
      </c>
      <c r="H31" s="10">
        <f t="shared" si="5"/>
        <v>-91</v>
      </c>
      <c r="I31" s="47" t="s">
        <v>125</v>
      </c>
      <c r="J31" s="48" t="s">
        <v>126</v>
      </c>
      <c r="K31" s="47">
        <v>-91</v>
      </c>
      <c r="L31" s="47" t="s">
        <v>127</v>
      </c>
      <c r="M31" s="48" t="s">
        <v>81</v>
      </c>
      <c r="N31" s="48"/>
      <c r="O31" s="49" t="s">
        <v>128</v>
      </c>
      <c r="P31" s="49" t="s">
        <v>121</v>
      </c>
    </row>
    <row r="32" spans="1:16" ht="12.75" customHeight="1" thickBot="1" x14ac:dyDescent="0.25">
      <c r="A32" s="10" t="str">
        <f t="shared" si="0"/>
        <v> AA 27.162 </v>
      </c>
      <c r="B32" s="3" t="str">
        <f t="shared" si="1"/>
        <v>I</v>
      </c>
      <c r="C32" s="10">
        <f t="shared" si="2"/>
        <v>32764.415000000001</v>
      </c>
      <c r="D32" s="12" t="str">
        <f t="shared" si="3"/>
        <v>vis</v>
      </c>
      <c r="E32" s="46">
        <f>VLOOKUP(C32,Active!C$21:E$973,3,FALSE)</f>
        <v>-5576.9939088858837</v>
      </c>
      <c r="F32" s="3" t="s">
        <v>61</v>
      </c>
      <c r="G32" s="12" t="str">
        <f t="shared" si="4"/>
        <v>32764.415</v>
      </c>
      <c r="H32" s="10">
        <f t="shared" si="5"/>
        <v>-78</v>
      </c>
      <c r="I32" s="47" t="s">
        <v>129</v>
      </c>
      <c r="J32" s="48" t="s">
        <v>130</v>
      </c>
      <c r="K32" s="47">
        <v>-78</v>
      </c>
      <c r="L32" s="47" t="s">
        <v>131</v>
      </c>
      <c r="M32" s="48" t="s">
        <v>81</v>
      </c>
      <c r="N32" s="48"/>
      <c r="O32" s="49" t="s">
        <v>105</v>
      </c>
      <c r="P32" s="49" t="s">
        <v>117</v>
      </c>
    </row>
    <row r="33" spans="1:16" ht="12.75" customHeight="1" thickBot="1" x14ac:dyDescent="0.25">
      <c r="A33" s="10" t="str">
        <f t="shared" si="0"/>
        <v> AAC 5.77 </v>
      </c>
      <c r="B33" s="3" t="str">
        <f t="shared" si="1"/>
        <v>I</v>
      </c>
      <c r="C33" s="10">
        <f t="shared" si="2"/>
        <v>33040.474000000002</v>
      </c>
      <c r="D33" s="12" t="str">
        <f t="shared" si="3"/>
        <v>vis</v>
      </c>
      <c r="E33" s="46">
        <f>VLOOKUP(C33,Active!C$21:E$973,3,FALSE)</f>
        <v>-5498.9947034035986</v>
      </c>
      <c r="F33" s="3" t="s">
        <v>61</v>
      </c>
      <c r="G33" s="12" t="str">
        <f t="shared" si="4"/>
        <v>33040.474</v>
      </c>
      <c r="H33" s="10">
        <f t="shared" si="5"/>
        <v>0</v>
      </c>
      <c r="I33" s="47" t="s">
        <v>132</v>
      </c>
      <c r="J33" s="48" t="s">
        <v>133</v>
      </c>
      <c r="K33" s="47">
        <v>0</v>
      </c>
      <c r="L33" s="47" t="s">
        <v>134</v>
      </c>
      <c r="M33" s="48" t="s">
        <v>81</v>
      </c>
      <c r="N33" s="48"/>
      <c r="O33" s="49" t="s">
        <v>128</v>
      </c>
      <c r="P33" s="49" t="s">
        <v>135</v>
      </c>
    </row>
    <row r="34" spans="1:16" ht="12.75" customHeight="1" thickBot="1" x14ac:dyDescent="0.25">
      <c r="A34" s="10" t="str">
        <f t="shared" si="0"/>
        <v> COVS 746 </v>
      </c>
      <c r="B34" s="3" t="str">
        <f t="shared" si="1"/>
        <v>I</v>
      </c>
      <c r="C34" s="10">
        <f t="shared" si="2"/>
        <v>33171.408000000003</v>
      </c>
      <c r="D34" s="12" t="str">
        <f t="shared" si="3"/>
        <v>vis</v>
      </c>
      <c r="E34" s="46">
        <f>VLOOKUP(C34,Active!C$21:E$973,3,FALSE)</f>
        <v>-5461.999901674194</v>
      </c>
      <c r="F34" s="3" t="s">
        <v>61</v>
      </c>
      <c r="G34" s="12" t="str">
        <f t="shared" si="4"/>
        <v>33171.408</v>
      </c>
      <c r="H34" s="10">
        <f t="shared" si="5"/>
        <v>37</v>
      </c>
      <c r="I34" s="47" t="s">
        <v>136</v>
      </c>
      <c r="J34" s="48" t="s">
        <v>137</v>
      </c>
      <c r="K34" s="47">
        <v>37</v>
      </c>
      <c r="L34" s="47" t="s">
        <v>109</v>
      </c>
      <c r="M34" s="48" t="s">
        <v>81</v>
      </c>
      <c r="N34" s="48"/>
      <c r="O34" s="49" t="s">
        <v>128</v>
      </c>
      <c r="P34" s="49" t="s">
        <v>121</v>
      </c>
    </row>
    <row r="35" spans="1:16" ht="12.75" customHeight="1" thickBot="1" x14ac:dyDescent="0.25">
      <c r="A35" s="10" t="str">
        <f t="shared" si="0"/>
        <v> AAC 5.77 </v>
      </c>
      <c r="B35" s="3" t="str">
        <f t="shared" si="1"/>
        <v>I</v>
      </c>
      <c r="C35" s="10">
        <f t="shared" si="2"/>
        <v>33440.385999999999</v>
      </c>
      <c r="D35" s="12" t="str">
        <f t="shared" si="3"/>
        <v>vis</v>
      </c>
      <c r="E35" s="46">
        <f>VLOOKUP(C35,Active!C$21:E$973,3,FALSE)</f>
        <v>-5386.0014002950911</v>
      </c>
      <c r="F35" s="3" t="s">
        <v>61</v>
      </c>
      <c r="G35" s="12" t="str">
        <f t="shared" si="4"/>
        <v>33440.386</v>
      </c>
      <c r="H35" s="10">
        <f t="shared" si="5"/>
        <v>113</v>
      </c>
      <c r="I35" s="47" t="s">
        <v>138</v>
      </c>
      <c r="J35" s="48" t="s">
        <v>139</v>
      </c>
      <c r="K35" s="47">
        <v>113</v>
      </c>
      <c r="L35" s="47" t="s">
        <v>140</v>
      </c>
      <c r="M35" s="48" t="s">
        <v>81</v>
      </c>
      <c r="N35" s="48"/>
      <c r="O35" s="49" t="s">
        <v>128</v>
      </c>
      <c r="P35" s="49" t="s">
        <v>135</v>
      </c>
    </row>
    <row r="36" spans="1:16" ht="12.75" customHeight="1" thickBot="1" x14ac:dyDescent="0.25">
      <c r="A36" s="10" t="str">
        <f t="shared" si="0"/>
        <v> AA 6.145 </v>
      </c>
      <c r="B36" s="3" t="str">
        <f t="shared" si="1"/>
        <v>I</v>
      </c>
      <c r="C36" s="10">
        <f t="shared" si="2"/>
        <v>33900.472000000002</v>
      </c>
      <c r="D36" s="12" t="str">
        <f t="shared" si="3"/>
        <v>vis</v>
      </c>
      <c r="E36" s="46">
        <f>VLOOKUP(C36,Active!C$21:E$973,3,FALSE)</f>
        <v>-5256.0062092181006</v>
      </c>
      <c r="F36" s="3" t="s">
        <v>61</v>
      </c>
      <c r="G36" s="12" t="str">
        <f t="shared" si="4"/>
        <v>33900.472</v>
      </c>
      <c r="H36" s="10">
        <f t="shared" si="5"/>
        <v>243</v>
      </c>
      <c r="I36" s="47" t="s">
        <v>141</v>
      </c>
      <c r="J36" s="48" t="s">
        <v>142</v>
      </c>
      <c r="K36" s="47">
        <v>243</v>
      </c>
      <c r="L36" s="47" t="s">
        <v>143</v>
      </c>
      <c r="M36" s="48" t="s">
        <v>81</v>
      </c>
      <c r="N36" s="48"/>
      <c r="O36" s="49" t="s">
        <v>128</v>
      </c>
      <c r="P36" s="49" t="s">
        <v>144</v>
      </c>
    </row>
    <row r="37" spans="1:16" ht="12.75" customHeight="1" thickBot="1" x14ac:dyDescent="0.25">
      <c r="A37" s="10" t="str">
        <f t="shared" si="0"/>
        <v> MVS 3.121 </v>
      </c>
      <c r="B37" s="3" t="str">
        <f t="shared" si="1"/>
        <v>I</v>
      </c>
      <c r="C37" s="10">
        <f t="shared" si="2"/>
        <v>35691.411999999997</v>
      </c>
      <c r="D37" s="12" t="str">
        <f t="shared" si="3"/>
        <v>vis</v>
      </c>
      <c r="E37" s="46">
        <f>VLOOKUP(C37,Active!C$21:E$973,3,FALSE)</f>
        <v>-4749.9843187293154</v>
      </c>
      <c r="F37" s="3" t="s">
        <v>61</v>
      </c>
      <c r="G37" s="12" t="str">
        <f t="shared" si="4"/>
        <v>35691.412</v>
      </c>
      <c r="H37" s="10">
        <f t="shared" si="5"/>
        <v>749</v>
      </c>
      <c r="I37" s="47" t="s">
        <v>145</v>
      </c>
      <c r="J37" s="48" t="s">
        <v>146</v>
      </c>
      <c r="K37" s="47">
        <v>749</v>
      </c>
      <c r="L37" s="47" t="s">
        <v>147</v>
      </c>
      <c r="M37" s="48" t="s">
        <v>66</v>
      </c>
      <c r="N37" s="48"/>
      <c r="O37" s="49" t="s">
        <v>148</v>
      </c>
      <c r="P37" s="49" t="s">
        <v>149</v>
      </c>
    </row>
    <row r="38" spans="1:16" ht="12.75" customHeight="1" thickBot="1" x14ac:dyDescent="0.25">
      <c r="A38" s="10" t="str">
        <f t="shared" si="0"/>
        <v> MVS 3.121 </v>
      </c>
      <c r="B38" s="3" t="str">
        <f t="shared" si="1"/>
        <v>I</v>
      </c>
      <c r="C38" s="10">
        <f t="shared" si="2"/>
        <v>36052.447999999997</v>
      </c>
      <c r="D38" s="12" t="str">
        <f t="shared" si="3"/>
        <v>vis</v>
      </c>
      <c r="E38" s="46">
        <f>VLOOKUP(C38,Active!C$21:E$973,3,FALSE)</f>
        <v>-4647.9752512817686</v>
      </c>
      <c r="F38" s="3" t="s">
        <v>61</v>
      </c>
      <c r="G38" s="12" t="str">
        <f t="shared" si="4"/>
        <v>36052.448</v>
      </c>
      <c r="H38" s="10">
        <f t="shared" si="5"/>
        <v>851</v>
      </c>
      <c r="I38" s="47" t="s">
        <v>150</v>
      </c>
      <c r="J38" s="48" t="s">
        <v>151</v>
      </c>
      <c r="K38" s="47">
        <v>851</v>
      </c>
      <c r="L38" s="47" t="s">
        <v>152</v>
      </c>
      <c r="M38" s="48" t="s">
        <v>66</v>
      </c>
      <c r="N38" s="48"/>
      <c r="O38" s="49" t="s">
        <v>148</v>
      </c>
      <c r="P38" s="49" t="s">
        <v>149</v>
      </c>
    </row>
    <row r="39" spans="1:16" ht="12.75" customHeight="1" thickBot="1" x14ac:dyDescent="0.25">
      <c r="A39" s="10" t="str">
        <f t="shared" si="0"/>
        <v> MVS 3.121 </v>
      </c>
      <c r="B39" s="3" t="str">
        <f t="shared" si="1"/>
        <v>I</v>
      </c>
      <c r="C39" s="10">
        <f t="shared" si="2"/>
        <v>36112.400000000001</v>
      </c>
      <c r="D39" s="12" t="str">
        <f t="shared" si="3"/>
        <v>vis</v>
      </c>
      <c r="E39" s="46">
        <f>VLOOKUP(C39,Active!C$21:E$973,3,FALSE)</f>
        <v>-4631.0360883960293</v>
      </c>
      <c r="F39" s="3" t="s">
        <v>61</v>
      </c>
      <c r="G39" s="12" t="str">
        <f t="shared" si="4"/>
        <v>36112.400</v>
      </c>
      <c r="H39" s="10">
        <f t="shared" si="5"/>
        <v>868</v>
      </c>
      <c r="I39" s="47" t="s">
        <v>153</v>
      </c>
      <c r="J39" s="48" t="s">
        <v>154</v>
      </c>
      <c r="K39" s="47">
        <v>868</v>
      </c>
      <c r="L39" s="47" t="s">
        <v>155</v>
      </c>
      <c r="M39" s="48" t="s">
        <v>66</v>
      </c>
      <c r="N39" s="48"/>
      <c r="O39" s="49" t="s">
        <v>148</v>
      </c>
      <c r="P39" s="49" t="s">
        <v>149</v>
      </c>
    </row>
    <row r="40" spans="1:16" ht="12.75" customHeight="1" thickBot="1" x14ac:dyDescent="0.25">
      <c r="A40" s="10" t="str">
        <f t="shared" si="0"/>
        <v> MVS 3.121 </v>
      </c>
      <c r="B40" s="3" t="str">
        <f t="shared" si="1"/>
        <v>I</v>
      </c>
      <c r="C40" s="10">
        <f t="shared" si="2"/>
        <v>36137.292000000001</v>
      </c>
      <c r="D40" s="12" t="str">
        <f t="shared" si="3"/>
        <v>vis</v>
      </c>
      <c r="E40" s="46">
        <f>VLOOKUP(C40,Active!C$21:E$973,3,FALSE)</f>
        <v>-4624.0029678570681</v>
      </c>
      <c r="F40" s="3" t="s">
        <v>61</v>
      </c>
      <c r="G40" s="12" t="str">
        <f t="shared" si="4"/>
        <v>36137.292</v>
      </c>
      <c r="H40" s="10">
        <f t="shared" si="5"/>
        <v>875</v>
      </c>
      <c r="I40" s="47" t="s">
        <v>156</v>
      </c>
      <c r="J40" s="48" t="s">
        <v>157</v>
      </c>
      <c r="K40" s="47">
        <v>875</v>
      </c>
      <c r="L40" s="47" t="s">
        <v>158</v>
      </c>
      <c r="M40" s="48" t="s">
        <v>66</v>
      </c>
      <c r="N40" s="48"/>
      <c r="O40" s="49" t="s">
        <v>148</v>
      </c>
      <c r="P40" s="49" t="s">
        <v>149</v>
      </c>
    </row>
    <row r="41" spans="1:16" ht="12.75" customHeight="1" thickBot="1" x14ac:dyDescent="0.25">
      <c r="A41" s="10" t="str">
        <f t="shared" si="0"/>
        <v> MVS 3.121 </v>
      </c>
      <c r="B41" s="3" t="str">
        <f t="shared" si="1"/>
        <v>I</v>
      </c>
      <c r="C41" s="10">
        <f t="shared" si="2"/>
        <v>36459.415999999997</v>
      </c>
      <c r="D41" s="12" t="str">
        <f t="shared" si="3"/>
        <v>vis</v>
      </c>
      <c r="E41" s="46">
        <f>VLOOKUP(C41,Active!C$21:E$973,3,FALSE)</f>
        <v>-4532.9883077055229</v>
      </c>
      <c r="F41" s="3" t="s">
        <v>61</v>
      </c>
      <c r="G41" s="12" t="str">
        <f t="shared" si="4"/>
        <v>36459.416</v>
      </c>
      <c r="H41" s="10">
        <f t="shared" si="5"/>
        <v>966</v>
      </c>
      <c r="I41" s="47" t="s">
        <v>159</v>
      </c>
      <c r="J41" s="48" t="s">
        <v>160</v>
      </c>
      <c r="K41" s="47">
        <v>966</v>
      </c>
      <c r="L41" s="47" t="s">
        <v>161</v>
      </c>
      <c r="M41" s="48" t="s">
        <v>66</v>
      </c>
      <c r="N41" s="48"/>
      <c r="O41" s="49" t="s">
        <v>148</v>
      </c>
      <c r="P41" s="49" t="s">
        <v>149</v>
      </c>
    </row>
    <row r="42" spans="1:16" ht="12.75" customHeight="1" thickBot="1" x14ac:dyDescent="0.25">
      <c r="A42" s="10" t="str">
        <f t="shared" si="0"/>
        <v> MVS 3.121 </v>
      </c>
      <c r="B42" s="3" t="str">
        <f t="shared" si="1"/>
        <v>I</v>
      </c>
      <c r="C42" s="10">
        <f t="shared" si="2"/>
        <v>36466.368999999999</v>
      </c>
      <c r="D42" s="12" t="str">
        <f t="shared" si="3"/>
        <v>vis</v>
      </c>
      <c r="E42" s="46">
        <f>VLOOKUP(C42,Active!C$21:E$973,3,FALSE)</f>
        <v>-4531.0237694158159</v>
      </c>
      <c r="F42" s="3" t="s">
        <v>61</v>
      </c>
      <c r="G42" s="12" t="str">
        <f t="shared" si="4"/>
        <v>36466.369</v>
      </c>
      <c r="H42" s="10">
        <f t="shared" si="5"/>
        <v>968</v>
      </c>
      <c r="I42" s="47" t="s">
        <v>162</v>
      </c>
      <c r="J42" s="48" t="s">
        <v>163</v>
      </c>
      <c r="K42" s="47">
        <v>968</v>
      </c>
      <c r="L42" s="47" t="s">
        <v>164</v>
      </c>
      <c r="M42" s="48" t="s">
        <v>66</v>
      </c>
      <c r="N42" s="48"/>
      <c r="O42" s="49" t="s">
        <v>148</v>
      </c>
      <c r="P42" s="49" t="s">
        <v>149</v>
      </c>
    </row>
    <row r="43" spans="1:16" ht="12.75" customHeight="1" thickBot="1" x14ac:dyDescent="0.25">
      <c r="A43" s="10" t="str">
        <f t="shared" ref="A43:A67" si="6">P43</f>
        <v> HABZ 18 </v>
      </c>
      <c r="B43" s="3" t="str">
        <f t="shared" ref="B43:B67" si="7">IF(H43=INT(H43),"I","II")</f>
        <v>I</v>
      </c>
      <c r="C43" s="10">
        <f t="shared" ref="C43:C67" si="8">1*G43</f>
        <v>36820.336000000003</v>
      </c>
      <c r="D43" s="12" t="str">
        <f t="shared" ref="D43:D67" si="9">VLOOKUP(F43,I$1:J$5,2,FALSE)</f>
        <v>vis</v>
      </c>
      <c r="E43" s="46">
        <f>VLOOKUP(C43,Active!C$21:E$973,3,FALSE)</f>
        <v>-4431.0120155264358</v>
      </c>
      <c r="F43" s="3" t="s">
        <v>61</v>
      </c>
      <c r="G43" s="12" t="str">
        <f t="shared" ref="G43:G67" si="10">MID(I43,3,LEN(I43)-3)</f>
        <v>36820.336</v>
      </c>
      <c r="H43" s="10">
        <f t="shared" ref="H43:H67" si="11">1*K43</f>
        <v>1068</v>
      </c>
      <c r="I43" s="47" t="s">
        <v>165</v>
      </c>
      <c r="J43" s="48" t="s">
        <v>166</v>
      </c>
      <c r="K43" s="47">
        <v>1068</v>
      </c>
      <c r="L43" s="47" t="s">
        <v>167</v>
      </c>
      <c r="M43" s="48" t="s">
        <v>66</v>
      </c>
      <c r="N43" s="48"/>
      <c r="O43" s="49" t="s">
        <v>168</v>
      </c>
      <c r="P43" s="49" t="s">
        <v>169</v>
      </c>
    </row>
    <row r="44" spans="1:16" ht="12.75" customHeight="1" thickBot="1" x14ac:dyDescent="0.25">
      <c r="A44" s="10" t="str">
        <f t="shared" si="6"/>
        <v> MVS 3.121 </v>
      </c>
      <c r="B44" s="3" t="str">
        <f t="shared" si="7"/>
        <v>I</v>
      </c>
      <c r="C44" s="10">
        <f t="shared" si="8"/>
        <v>37188.35</v>
      </c>
      <c r="D44" s="12" t="str">
        <f t="shared" si="9"/>
        <v>vis</v>
      </c>
      <c r="E44" s="46">
        <f>VLOOKUP(C44,Active!C$21:E$973,3,FALSE)</f>
        <v>-4327.031346153738</v>
      </c>
      <c r="F44" s="3" t="s">
        <v>61</v>
      </c>
      <c r="G44" s="12" t="str">
        <f t="shared" si="10"/>
        <v>37188.350</v>
      </c>
      <c r="H44" s="10">
        <f t="shared" si="11"/>
        <v>1172</v>
      </c>
      <c r="I44" s="47" t="s">
        <v>170</v>
      </c>
      <c r="J44" s="48" t="s">
        <v>171</v>
      </c>
      <c r="K44" s="47">
        <v>1172</v>
      </c>
      <c r="L44" s="47" t="s">
        <v>172</v>
      </c>
      <c r="M44" s="48" t="s">
        <v>66</v>
      </c>
      <c r="N44" s="48"/>
      <c r="O44" s="49" t="s">
        <v>148</v>
      </c>
      <c r="P44" s="49" t="s">
        <v>149</v>
      </c>
    </row>
    <row r="45" spans="1:16" ht="12.75" customHeight="1" thickBot="1" x14ac:dyDescent="0.25">
      <c r="A45" s="10" t="str">
        <f t="shared" si="6"/>
        <v> MVS 3.121 </v>
      </c>
      <c r="B45" s="3" t="str">
        <f t="shared" si="7"/>
        <v>I</v>
      </c>
      <c r="C45" s="10">
        <f t="shared" si="8"/>
        <v>37542.374000000003</v>
      </c>
      <c r="D45" s="12" t="str">
        <f t="shared" si="9"/>
        <v>vis</v>
      </c>
      <c r="E45" s="46">
        <f>VLOOKUP(C45,Active!C$21:E$973,3,FALSE)</f>
        <v>-4227.0034871755452</v>
      </c>
      <c r="F45" s="3" t="s">
        <v>61</v>
      </c>
      <c r="G45" s="12" t="str">
        <f t="shared" si="10"/>
        <v>37542.374</v>
      </c>
      <c r="H45" s="10">
        <f t="shared" si="11"/>
        <v>1272</v>
      </c>
      <c r="I45" s="47" t="s">
        <v>173</v>
      </c>
      <c r="J45" s="48" t="s">
        <v>174</v>
      </c>
      <c r="K45" s="47">
        <v>1272</v>
      </c>
      <c r="L45" s="47" t="s">
        <v>175</v>
      </c>
      <c r="M45" s="48" t="s">
        <v>66</v>
      </c>
      <c r="N45" s="48"/>
      <c r="O45" s="49" t="s">
        <v>148</v>
      </c>
      <c r="P45" s="49" t="s">
        <v>149</v>
      </c>
    </row>
    <row r="46" spans="1:16" ht="12.75" customHeight="1" thickBot="1" x14ac:dyDescent="0.25">
      <c r="A46" s="10" t="str">
        <f t="shared" si="6"/>
        <v> MVS 3.121 </v>
      </c>
      <c r="B46" s="3" t="str">
        <f t="shared" si="7"/>
        <v>I</v>
      </c>
      <c r="C46" s="10">
        <f t="shared" si="8"/>
        <v>37857.444000000003</v>
      </c>
      <c r="D46" s="12" t="str">
        <f t="shared" si="9"/>
        <v>vis</v>
      </c>
      <c r="E46" s="46">
        <f>VLOOKUP(C46,Active!C$21:E$973,3,FALSE)</f>
        <v>-4137.9819024009012</v>
      </c>
      <c r="F46" s="3" t="s">
        <v>61</v>
      </c>
      <c r="G46" s="12" t="str">
        <f t="shared" si="10"/>
        <v>37857.444</v>
      </c>
      <c r="H46" s="10">
        <f t="shared" si="11"/>
        <v>1361</v>
      </c>
      <c r="I46" s="47" t="s">
        <v>176</v>
      </c>
      <c r="J46" s="48" t="s">
        <v>177</v>
      </c>
      <c r="K46" s="47">
        <v>1361</v>
      </c>
      <c r="L46" s="47" t="s">
        <v>178</v>
      </c>
      <c r="M46" s="48" t="s">
        <v>66</v>
      </c>
      <c r="N46" s="48"/>
      <c r="O46" s="49" t="s">
        <v>148</v>
      </c>
      <c r="P46" s="49" t="s">
        <v>149</v>
      </c>
    </row>
    <row r="47" spans="1:16" ht="12.75" customHeight="1" thickBot="1" x14ac:dyDescent="0.25">
      <c r="A47" s="10" t="str">
        <f t="shared" si="6"/>
        <v> MVS 3.121 </v>
      </c>
      <c r="B47" s="3" t="str">
        <f t="shared" si="7"/>
        <v>I</v>
      </c>
      <c r="C47" s="10">
        <f t="shared" si="8"/>
        <v>37871.487000000001</v>
      </c>
      <c r="D47" s="12" t="str">
        <f t="shared" si="9"/>
        <v>vis</v>
      </c>
      <c r="E47" s="46">
        <f>VLOOKUP(C47,Active!C$21:E$973,3,FALSE)</f>
        <v>-4134.0141170992529</v>
      </c>
      <c r="F47" s="3" t="s">
        <v>61</v>
      </c>
      <c r="G47" s="12" t="str">
        <f t="shared" si="10"/>
        <v>37871.487</v>
      </c>
      <c r="H47" s="10">
        <f t="shared" si="11"/>
        <v>1365</v>
      </c>
      <c r="I47" s="47" t="s">
        <v>179</v>
      </c>
      <c r="J47" s="48" t="s">
        <v>180</v>
      </c>
      <c r="K47" s="47">
        <v>1365</v>
      </c>
      <c r="L47" s="47" t="s">
        <v>167</v>
      </c>
      <c r="M47" s="48" t="s">
        <v>66</v>
      </c>
      <c r="N47" s="48"/>
      <c r="O47" s="49" t="s">
        <v>148</v>
      </c>
      <c r="P47" s="49" t="s">
        <v>149</v>
      </c>
    </row>
    <row r="48" spans="1:16" ht="12.75" customHeight="1" thickBot="1" x14ac:dyDescent="0.25">
      <c r="A48" s="10" t="str">
        <f t="shared" si="6"/>
        <v> MVS 3.121 </v>
      </c>
      <c r="B48" s="3" t="str">
        <f t="shared" si="7"/>
        <v>I</v>
      </c>
      <c r="C48" s="10">
        <f t="shared" si="8"/>
        <v>37903.411999999997</v>
      </c>
      <c r="D48" s="12" t="str">
        <f t="shared" si="9"/>
        <v>vis</v>
      </c>
      <c r="E48" s="46">
        <f>VLOOKUP(C48,Active!C$21:E$973,3,FALSE)</f>
        <v>-4124.993854637165</v>
      </c>
      <c r="F48" s="3" t="s">
        <v>61</v>
      </c>
      <c r="G48" s="12" t="str">
        <f t="shared" si="10"/>
        <v>37903.412</v>
      </c>
      <c r="H48" s="10">
        <f t="shared" si="11"/>
        <v>1374</v>
      </c>
      <c r="I48" s="47" t="s">
        <v>181</v>
      </c>
      <c r="J48" s="48" t="s">
        <v>182</v>
      </c>
      <c r="K48" s="47">
        <v>1374</v>
      </c>
      <c r="L48" s="47" t="s">
        <v>183</v>
      </c>
      <c r="M48" s="48" t="s">
        <v>66</v>
      </c>
      <c r="N48" s="48"/>
      <c r="O48" s="49" t="s">
        <v>148</v>
      </c>
      <c r="P48" s="49" t="s">
        <v>149</v>
      </c>
    </row>
    <row r="49" spans="1:16" ht="12.75" customHeight="1" thickBot="1" x14ac:dyDescent="0.25">
      <c r="A49" s="10" t="str">
        <f t="shared" si="6"/>
        <v> MVS 3.121 </v>
      </c>
      <c r="B49" s="3" t="str">
        <f t="shared" si="7"/>
        <v>I</v>
      </c>
      <c r="C49" s="10">
        <f t="shared" si="8"/>
        <v>37910.442000000003</v>
      </c>
      <c r="D49" s="12" t="str">
        <f t="shared" si="9"/>
        <v>vis</v>
      </c>
      <c r="E49" s="46">
        <f>VLOOKUP(C49,Active!C$21:E$973,3,FALSE)</f>
        <v>-4123.0075603502883</v>
      </c>
      <c r="F49" s="3" t="s">
        <v>61</v>
      </c>
      <c r="G49" s="12" t="str">
        <f t="shared" si="10"/>
        <v>37910.442</v>
      </c>
      <c r="H49" s="10">
        <f t="shared" si="11"/>
        <v>1376</v>
      </c>
      <c r="I49" s="47" t="s">
        <v>184</v>
      </c>
      <c r="J49" s="48" t="s">
        <v>185</v>
      </c>
      <c r="K49" s="47">
        <v>1376</v>
      </c>
      <c r="L49" s="47" t="s">
        <v>186</v>
      </c>
      <c r="M49" s="48" t="s">
        <v>66</v>
      </c>
      <c r="N49" s="48"/>
      <c r="O49" s="49" t="s">
        <v>148</v>
      </c>
      <c r="P49" s="49" t="s">
        <v>149</v>
      </c>
    </row>
    <row r="50" spans="1:16" ht="12.75" customHeight="1" thickBot="1" x14ac:dyDescent="0.25">
      <c r="A50" s="10" t="str">
        <f t="shared" si="6"/>
        <v> MVS 3.121 </v>
      </c>
      <c r="B50" s="3" t="str">
        <f t="shared" si="7"/>
        <v>I</v>
      </c>
      <c r="C50" s="10">
        <f t="shared" si="8"/>
        <v>37917.516000000003</v>
      </c>
      <c r="D50" s="12" t="str">
        <f t="shared" si="9"/>
        <v>vis</v>
      </c>
      <c r="E50" s="46">
        <f>VLOOKUP(C50,Active!C$21:E$973,3,FALSE)</f>
        <v>-4121.0088340650309</v>
      </c>
      <c r="F50" s="3" t="s">
        <v>61</v>
      </c>
      <c r="G50" s="12" t="str">
        <f t="shared" si="10"/>
        <v>37917.516</v>
      </c>
      <c r="H50" s="10">
        <f t="shared" si="11"/>
        <v>1378</v>
      </c>
      <c r="I50" s="47" t="s">
        <v>187</v>
      </c>
      <c r="J50" s="48" t="s">
        <v>188</v>
      </c>
      <c r="K50" s="47">
        <v>1378</v>
      </c>
      <c r="L50" s="47" t="s">
        <v>62</v>
      </c>
      <c r="M50" s="48" t="s">
        <v>66</v>
      </c>
      <c r="N50" s="48"/>
      <c r="O50" s="49" t="s">
        <v>148</v>
      </c>
      <c r="P50" s="49" t="s">
        <v>149</v>
      </c>
    </row>
    <row r="51" spans="1:16" ht="12.75" customHeight="1" thickBot="1" x14ac:dyDescent="0.25">
      <c r="A51" s="10" t="str">
        <f t="shared" si="6"/>
        <v> MVS 3.121 </v>
      </c>
      <c r="B51" s="3" t="str">
        <f t="shared" si="7"/>
        <v>I</v>
      </c>
      <c r="C51" s="10">
        <f t="shared" si="8"/>
        <v>37935.294000000002</v>
      </c>
      <c r="D51" s="12" t="str">
        <f t="shared" si="9"/>
        <v>vis</v>
      </c>
      <c r="E51" s="46">
        <f>VLOOKUP(C51,Active!C$21:E$973,3,FALSE)</f>
        <v>-4115.9857416280383</v>
      </c>
      <c r="F51" s="3" t="s">
        <v>61</v>
      </c>
      <c r="G51" s="12" t="str">
        <f t="shared" si="10"/>
        <v>37935.294</v>
      </c>
      <c r="H51" s="10">
        <f t="shared" si="11"/>
        <v>1383</v>
      </c>
      <c r="I51" s="47" t="s">
        <v>189</v>
      </c>
      <c r="J51" s="48" t="s">
        <v>190</v>
      </c>
      <c r="K51" s="47">
        <v>1383</v>
      </c>
      <c r="L51" s="47" t="s">
        <v>191</v>
      </c>
      <c r="M51" s="48" t="s">
        <v>66</v>
      </c>
      <c r="N51" s="48"/>
      <c r="O51" s="49" t="s">
        <v>148</v>
      </c>
      <c r="P51" s="49" t="s">
        <v>149</v>
      </c>
    </row>
    <row r="52" spans="1:16" ht="12.75" customHeight="1" thickBot="1" x14ac:dyDescent="0.25">
      <c r="A52" s="10" t="str">
        <f t="shared" si="6"/>
        <v> MVS 3.121 </v>
      </c>
      <c r="B52" s="3" t="str">
        <f t="shared" si="7"/>
        <v>I</v>
      </c>
      <c r="C52" s="10">
        <f t="shared" si="8"/>
        <v>38225.521999999997</v>
      </c>
      <c r="D52" s="12" t="str">
        <f t="shared" si="9"/>
        <v>vis</v>
      </c>
      <c r="E52" s="46">
        <f>VLOOKUP(C52,Active!C$21:E$973,3,FALSE)</f>
        <v>-4033.9831501214676</v>
      </c>
      <c r="F52" s="3" t="s">
        <v>61</v>
      </c>
      <c r="G52" s="12" t="str">
        <f t="shared" si="10"/>
        <v>38225.522</v>
      </c>
      <c r="H52" s="10">
        <f t="shared" si="11"/>
        <v>1465</v>
      </c>
      <c r="I52" s="47" t="s">
        <v>192</v>
      </c>
      <c r="J52" s="48" t="s">
        <v>193</v>
      </c>
      <c r="K52" s="47">
        <v>1465</v>
      </c>
      <c r="L52" s="47" t="s">
        <v>194</v>
      </c>
      <c r="M52" s="48" t="s">
        <v>66</v>
      </c>
      <c r="N52" s="48"/>
      <c r="O52" s="49" t="s">
        <v>148</v>
      </c>
      <c r="P52" s="49" t="s">
        <v>149</v>
      </c>
    </row>
    <row r="53" spans="1:16" ht="12.75" customHeight="1" thickBot="1" x14ac:dyDescent="0.25">
      <c r="A53" s="10" t="str">
        <f t="shared" si="6"/>
        <v> MHAR 19.8 </v>
      </c>
      <c r="B53" s="3" t="str">
        <f t="shared" si="7"/>
        <v>I</v>
      </c>
      <c r="C53" s="10">
        <f t="shared" si="8"/>
        <v>38671.406999999999</v>
      </c>
      <c r="D53" s="12" t="str">
        <f t="shared" si="9"/>
        <v>vis</v>
      </c>
      <c r="E53" s="46">
        <f>VLOOKUP(C53,Active!C$21:E$973,3,FALSE)</f>
        <v>-3908.000386522132</v>
      </c>
      <c r="F53" s="3" t="s">
        <v>61</v>
      </c>
      <c r="G53" s="12" t="str">
        <f t="shared" si="10"/>
        <v>38671.407</v>
      </c>
      <c r="H53" s="10">
        <f t="shared" si="11"/>
        <v>1591</v>
      </c>
      <c r="I53" s="47" t="s">
        <v>195</v>
      </c>
      <c r="J53" s="48" t="s">
        <v>196</v>
      </c>
      <c r="K53" s="47">
        <v>1591</v>
      </c>
      <c r="L53" s="47" t="s">
        <v>197</v>
      </c>
      <c r="M53" s="48" t="s">
        <v>66</v>
      </c>
      <c r="N53" s="48"/>
      <c r="O53" s="49" t="s">
        <v>198</v>
      </c>
      <c r="P53" s="49" t="s">
        <v>199</v>
      </c>
    </row>
    <row r="54" spans="1:16" ht="12.75" customHeight="1" thickBot="1" x14ac:dyDescent="0.25">
      <c r="A54" s="10" t="str">
        <f t="shared" si="6"/>
        <v> MHAR 19.8 </v>
      </c>
      <c r="B54" s="3" t="str">
        <f t="shared" si="7"/>
        <v>I</v>
      </c>
      <c r="C54" s="10">
        <f t="shared" si="8"/>
        <v>39347.42</v>
      </c>
      <c r="D54" s="12" t="str">
        <f t="shared" si="9"/>
        <v>vis</v>
      </c>
      <c r="E54" s="46">
        <f>VLOOKUP(C54,Active!C$21:E$973,3,FALSE)</f>
        <v>-3716.996011023793</v>
      </c>
      <c r="F54" s="3" t="s">
        <v>61</v>
      </c>
      <c r="G54" s="12" t="str">
        <f t="shared" si="10"/>
        <v>39347.420</v>
      </c>
      <c r="H54" s="10">
        <f t="shared" si="11"/>
        <v>1782</v>
      </c>
      <c r="I54" s="47" t="s">
        <v>200</v>
      </c>
      <c r="J54" s="48" t="s">
        <v>201</v>
      </c>
      <c r="K54" s="47">
        <v>1782</v>
      </c>
      <c r="L54" s="47" t="s">
        <v>202</v>
      </c>
      <c r="M54" s="48" t="s">
        <v>66</v>
      </c>
      <c r="N54" s="48"/>
      <c r="O54" s="49" t="s">
        <v>198</v>
      </c>
      <c r="P54" s="49" t="s">
        <v>199</v>
      </c>
    </row>
    <row r="55" spans="1:16" ht="12.75" customHeight="1" thickBot="1" x14ac:dyDescent="0.25">
      <c r="A55" s="10" t="str">
        <f t="shared" si="6"/>
        <v> MHAR 19.8 </v>
      </c>
      <c r="B55" s="3" t="str">
        <f t="shared" si="7"/>
        <v>I</v>
      </c>
      <c r="C55" s="10">
        <f t="shared" si="8"/>
        <v>39354.453999999998</v>
      </c>
      <c r="D55" s="12" t="str">
        <f t="shared" si="9"/>
        <v>vis</v>
      </c>
      <c r="E55" s="46">
        <f>VLOOKUP(C55,Active!C$21:E$973,3,FALSE)</f>
        <v>-3715.0085865552469</v>
      </c>
      <c r="F55" s="3" t="s">
        <v>61</v>
      </c>
      <c r="G55" s="12" t="str">
        <f t="shared" si="10"/>
        <v>39354.454</v>
      </c>
      <c r="H55" s="10">
        <f t="shared" si="11"/>
        <v>1784</v>
      </c>
      <c r="I55" s="47" t="s">
        <v>203</v>
      </c>
      <c r="J55" s="48" t="s">
        <v>204</v>
      </c>
      <c r="K55" s="47">
        <v>1784</v>
      </c>
      <c r="L55" s="47" t="s">
        <v>205</v>
      </c>
      <c r="M55" s="48" t="s">
        <v>66</v>
      </c>
      <c r="N55" s="48"/>
      <c r="O55" s="49" t="s">
        <v>198</v>
      </c>
      <c r="P55" s="49" t="s">
        <v>199</v>
      </c>
    </row>
    <row r="56" spans="1:16" ht="12.75" customHeight="1" thickBot="1" x14ac:dyDescent="0.25">
      <c r="A56" s="10" t="str">
        <f t="shared" si="6"/>
        <v> MHAR 19.8 </v>
      </c>
      <c r="B56" s="3" t="str">
        <f t="shared" si="7"/>
        <v>I</v>
      </c>
      <c r="C56" s="10">
        <f t="shared" si="8"/>
        <v>40837.398000000001</v>
      </c>
      <c r="D56" s="12" t="str">
        <f t="shared" si="9"/>
        <v>vis</v>
      </c>
      <c r="E56" s="46">
        <f>VLOOKUP(C56,Active!C$21:E$973,3,FALSE)</f>
        <v>-3296.009554555847</v>
      </c>
      <c r="F56" s="3" t="s">
        <v>61</v>
      </c>
      <c r="G56" s="12" t="str">
        <f t="shared" si="10"/>
        <v>40837.398</v>
      </c>
      <c r="H56" s="10">
        <f t="shared" si="11"/>
        <v>2203</v>
      </c>
      <c r="I56" s="47" t="s">
        <v>206</v>
      </c>
      <c r="J56" s="48" t="s">
        <v>207</v>
      </c>
      <c r="K56" s="47">
        <v>2203</v>
      </c>
      <c r="L56" s="47" t="s">
        <v>134</v>
      </c>
      <c r="M56" s="48" t="s">
        <v>66</v>
      </c>
      <c r="N56" s="48"/>
      <c r="O56" s="49" t="s">
        <v>198</v>
      </c>
      <c r="P56" s="49" t="s">
        <v>199</v>
      </c>
    </row>
    <row r="57" spans="1:16" ht="12.75" customHeight="1" thickBot="1" x14ac:dyDescent="0.25">
      <c r="A57" s="10" t="str">
        <f t="shared" si="6"/>
        <v> MHAR 19.8 </v>
      </c>
      <c r="B57" s="3" t="str">
        <f t="shared" si="7"/>
        <v>I</v>
      </c>
      <c r="C57" s="10">
        <f t="shared" si="8"/>
        <v>41276.245000000003</v>
      </c>
      <c r="D57" s="12" t="str">
        <f t="shared" si="9"/>
        <v>vis</v>
      </c>
      <c r="E57" s="46">
        <f>VLOOKUP(C57,Active!C$21:E$973,3,FALSE)</f>
        <v>-3172.0153456067292</v>
      </c>
      <c r="F57" s="3" t="s">
        <v>61</v>
      </c>
      <c r="G57" s="12" t="str">
        <f t="shared" si="10"/>
        <v>41276.245</v>
      </c>
      <c r="H57" s="10">
        <f t="shared" si="11"/>
        <v>2327</v>
      </c>
      <c r="I57" s="47" t="s">
        <v>208</v>
      </c>
      <c r="J57" s="48" t="s">
        <v>209</v>
      </c>
      <c r="K57" s="47">
        <v>2327</v>
      </c>
      <c r="L57" s="47" t="s">
        <v>62</v>
      </c>
      <c r="M57" s="48" t="s">
        <v>66</v>
      </c>
      <c r="N57" s="48"/>
      <c r="O57" s="49" t="s">
        <v>198</v>
      </c>
      <c r="P57" s="49" t="s">
        <v>199</v>
      </c>
    </row>
    <row r="58" spans="1:16" ht="12.75" customHeight="1" thickBot="1" x14ac:dyDescent="0.25">
      <c r="A58" s="10" t="str">
        <f t="shared" si="6"/>
        <v> MHAR 19.8 </v>
      </c>
      <c r="B58" s="3" t="str">
        <f t="shared" si="7"/>
        <v>I</v>
      </c>
      <c r="C58" s="10">
        <f t="shared" si="8"/>
        <v>44925.22</v>
      </c>
      <c r="D58" s="12" t="str">
        <f t="shared" si="9"/>
        <v>vis</v>
      </c>
      <c r="E58" s="46">
        <f>VLOOKUP(C58,Active!C$21:E$973,3,FALSE)</f>
        <v>-2141.0141798243362</v>
      </c>
      <c r="F58" s="3" t="s">
        <v>61</v>
      </c>
      <c r="G58" s="12" t="str">
        <f t="shared" si="10"/>
        <v>44925.220</v>
      </c>
      <c r="H58" s="10">
        <f t="shared" si="11"/>
        <v>3358</v>
      </c>
      <c r="I58" s="47" t="s">
        <v>210</v>
      </c>
      <c r="J58" s="48" t="s">
        <v>211</v>
      </c>
      <c r="K58" s="47">
        <v>3358</v>
      </c>
      <c r="L58" s="47" t="s">
        <v>212</v>
      </c>
      <c r="M58" s="48" t="s">
        <v>66</v>
      </c>
      <c r="N58" s="48"/>
      <c r="O58" s="49" t="s">
        <v>198</v>
      </c>
      <c r="P58" s="49" t="s">
        <v>199</v>
      </c>
    </row>
    <row r="59" spans="1:16" ht="12.75" customHeight="1" thickBot="1" x14ac:dyDescent="0.25">
      <c r="A59" s="10" t="str">
        <f t="shared" si="6"/>
        <v> VSSC 61.19 </v>
      </c>
      <c r="B59" s="3" t="str">
        <f t="shared" si="7"/>
        <v>I</v>
      </c>
      <c r="C59" s="10">
        <f t="shared" si="8"/>
        <v>45976.423999999999</v>
      </c>
      <c r="D59" s="12" t="str">
        <f t="shared" si="9"/>
        <v>vis</v>
      </c>
      <c r="E59" s="46">
        <f>VLOOKUP(C59,Active!C$21:E$973,3,FALSE)</f>
        <v>-1844.0013064900124</v>
      </c>
      <c r="F59" s="3" t="s">
        <v>61</v>
      </c>
      <c r="G59" s="12" t="str">
        <f t="shared" si="10"/>
        <v>45976.424</v>
      </c>
      <c r="H59" s="10">
        <f t="shared" si="11"/>
        <v>3655</v>
      </c>
      <c r="I59" s="47" t="s">
        <v>213</v>
      </c>
      <c r="J59" s="48" t="s">
        <v>214</v>
      </c>
      <c r="K59" s="47">
        <v>3655</v>
      </c>
      <c r="L59" s="47" t="s">
        <v>215</v>
      </c>
      <c r="M59" s="48" t="s">
        <v>81</v>
      </c>
      <c r="N59" s="48"/>
      <c r="O59" s="49" t="s">
        <v>216</v>
      </c>
      <c r="P59" s="49" t="s">
        <v>217</v>
      </c>
    </row>
    <row r="60" spans="1:16" ht="12.75" customHeight="1" thickBot="1" x14ac:dyDescent="0.25">
      <c r="A60" s="10" t="str">
        <f t="shared" si="6"/>
        <v> VSSC 68.34 </v>
      </c>
      <c r="B60" s="3" t="str">
        <f t="shared" si="7"/>
        <v>I</v>
      </c>
      <c r="C60" s="10">
        <f t="shared" si="8"/>
        <v>46351.631000000001</v>
      </c>
      <c r="D60" s="12" t="str">
        <f t="shared" si="9"/>
        <v>vis</v>
      </c>
      <c r="E60" s="46">
        <f>VLOOKUP(C60,Active!C$21:E$973,3,FALSE)</f>
        <v>-1737.988287927343</v>
      </c>
      <c r="F60" s="3" t="s">
        <v>61</v>
      </c>
      <c r="G60" s="12" t="str">
        <f t="shared" si="10"/>
        <v>46351.631</v>
      </c>
      <c r="H60" s="10">
        <f t="shared" si="11"/>
        <v>3761</v>
      </c>
      <c r="I60" s="47" t="s">
        <v>218</v>
      </c>
      <c r="J60" s="48" t="s">
        <v>219</v>
      </c>
      <c r="K60" s="47">
        <v>3761</v>
      </c>
      <c r="L60" s="47" t="s">
        <v>220</v>
      </c>
      <c r="M60" s="48" t="s">
        <v>81</v>
      </c>
      <c r="N60" s="48"/>
      <c r="O60" s="49" t="s">
        <v>216</v>
      </c>
      <c r="P60" s="49" t="s">
        <v>221</v>
      </c>
    </row>
    <row r="61" spans="1:16" ht="12.75" customHeight="1" thickBot="1" x14ac:dyDescent="0.25">
      <c r="A61" s="10" t="str">
        <f t="shared" si="6"/>
        <v> VSSC 68.34 </v>
      </c>
      <c r="B61" s="3" t="str">
        <f t="shared" si="7"/>
        <v>I</v>
      </c>
      <c r="C61" s="10">
        <f t="shared" si="8"/>
        <v>46659.483999999997</v>
      </c>
      <c r="D61" s="12" t="str">
        <f t="shared" si="9"/>
        <v>vis</v>
      </c>
      <c r="E61" s="46">
        <f>VLOOKUP(C61,Active!C$21:E$973,3,FALSE)</f>
        <v>-1651.0058334326966</v>
      </c>
      <c r="F61" s="3" t="s">
        <v>61</v>
      </c>
      <c r="G61" s="12" t="str">
        <f t="shared" si="10"/>
        <v>46659.484</v>
      </c>
      <c r="H61" s="10">
        <f t="shared" si="11"/>
        <v>3848</v>
      </c>
      <c r="I61" s="47" t="s">
        <v>222</v>
      </c>
      <c r="J61" s="48" t="s">
        <v>223</v>
      </c>
      <c r="K61" s="47">
        <v>3848</v>
      </c>
      <c r="L61" s="47" t="s">
        <v>224</v>
      </c>
      <c r="M61" s="48" t="s">
        <v>81</v>
      </c>
      <c r="N61" s="48"/>
      <c r="O61" s="49" t="s">
        <v>216</v>
      </c>
      <c r="P61" s="49" t="s">
        <v>221</v>
      </c>
    </row>
    <row r="62" spans="1:16" ht="12.75" customHeight="1" thickBot="1" x14ac:dyDescent="0.25">
      <c r="A62" s="10" t="str">
        <f t="shared" si="6"/>
        <v> VSSC 73 </v>
      </c>
      <c r="B62" s="3" t="str">
        <f t="shared" si="7"/>
        <v>I</v>
      </c>
      <c r="C62" s="10">
        <f t="shared" si="8"/>
        <v>47813.262999999999</v>
      </c>
      <c r="D62" s="12" t="str">
        <f t="shared" si="9"/>
        <v>vis</v>
      </c>
      <c r="E62" s="46">
        <f>VLOOKUP(C62,Active!C$21:E$973,3,FALSE)</f>
        <v>-1325.0108638713139</v>
      </c>
      <c r="F62" s="3" t="s">
        <v>61</v>
      </c>
      <c r="G62" s="12" t="str">
        <f t="shared" si="10"/>
        <v>47813.263</v>
      </c>
      <c r="H62" s="10">
        <f t="shared" si="11"/>
        <v>4174</v>
      </c>
      <c r="I62" s="47" t="s">
        <v>225</v>
      </c>
      <c r="J62" s="48" t="s">
        <v>226</v>
      </c>
      <c r="K62" s="47">
        <v>4174</v>
      </c>
      <c r="L62" s="47" t="s">
        <v>227</v>
      </c>
      <c r="M62" s="48" t="s">
        <v>81</v>
      </c>
      <c r="N62" s="48"/>
      <c r="O62" s="49" t="s">
        <v>216</v>
      </c>
      <c r="P62" s="49" t="s">
        <v>228</v>
      </c>
    </row>
    <row r="63" spans="1:16" ht="12.75" customHeight="1" thickBot="1" x14ac:dyDescent="0.25">
      <c r="A63" s="10" t="str">
        <f t="shared" si="6"/>
        <v>BAVM 157 </v>
      </c>
      <c r="B63" s="3" t="str">
        <f t="shared" si="7"/>
        <v>I</v>
      </c>
      <c r="C63" s="10">
        <f t="shared" si="8"/>
        <v>52446.15</v>
      </c>
      <c r="D63" s="12" t="str">
        <f t="shared" si="9"/>
        <v>vis</v>
      </c>
      <c r="E63" s="46">
        <f>VLOOKUP(C63,Active!C$21:E$973,3,FALSE)</f>
        <v>-16.009871006715105</v>
      </c>
      <c r="F63" s="3" t="s">
        <v>61</v>
      </c>
      <c r="G63" s="12" t="str">
        <f t="shared" si="10"/>
        <v>52446.150</v>
      </c>
      <c r="H63" s="10">
        <f t="shared" si="11"/>
        <v>5483</v>
      </c>
      <c r="I63" s="47" t="s">
        <v>229</v>
      </c>
      <c r="J63" s="48" t="s">
        <v>230</v>
      </c>
      <c r="K63" s="47">
        <v>5483</v>
      </c>
      <c r="L63" s="47" t="s">
        <v>178</v>
      </c>
      <c r="M63" s="48" t="s">
        <v>81</v>
      </c>
      <c r="N63" s="48"/>
      <c r="O63" s="49" t="s">
        <v>231</v>
      </c>
      <c r="P63" s="50" t="s">
        <v>232</v>
      </c>
    </row>
    <row r="64" spans="1:16" ht="12.75" customHeight="1" thickBot="1" x14ac:dyDescent="0.25">
      <c r="A64" s="10" t="str">
        <f t="shared" si="6"/>
        <v>BAVM 179 </v>
      </c>
      <c r="B64" s="3" t="str">
        <f t="shared" si="7"/>
        <v>I</v>
      </c>
      <c r="C64" s="10">
        <f t="shared" si="8"/>
        <v>53617.654999999999</v>
      </c>
      <c r="D64" s="12" t="str">
        <f t="shared" si="9"/>
        <v>vis</v>
      </c>
      <c r="E64" s="46">
        <f>VLOOKUP(C64,Active!C$21:E$973,3,FALSE)</f>
        <v>314.99349862993637</v>
      </c>
      <c r="F64" s="3" t="s">
        <v>61</v>
      </c>
      <c r="G64" s="12" t="str">
        <f t="shared" si="10"/>
        <v>53617.655</v>
      </c>
      <c r="H64" s="10">
        <f t="shared" si="11"/>
        <v>5814</v>
      </c>
      <c r="I64" s="47" t="s">
        <v>237</v>
      </c>
      <c r="J64" s="48" t="s">
        <v>238</v>
      </c>
      <c r="K64" s="47">
        <v>5814</v>
      </c>
      <c r="L64" s="47" t="s">
        <v>239</v>
      </c>
      <c r="M64" s="48" t="s">
        <v>81</v>
      </c>
      <c r="N64" s="48"/>
      <c r="O64" s="49" t="s">
        <v>240</v>
      </c>
      <c r="P64" s="50" t="s">
        <v>241</v>
      </c>
    </row>
    <row r="65" spans="1:16" ht="12.75" customHeight="1" thickBot="1" x14ac:dyDescent="0.25">
      <c r="A65" s="10" t="str">
        <f t="shared" si="6"/>
        <v>BAVM 193 </v>
      </c>
      <c r="B65" s="3" t="str">
        <f t="shared" si="7"/>
        <v>I</v>
      </c>
      <c r="C65" s="10">
        <f t="shared" si="8"/>
        <v>54325.541899999997</v>
      </c>
      <c r="D65" s="12" t="str">
        <f t="shared" si="9"/>
        <v>vis</v>
      </c>
      <c r="E65" s="46">
        <f>VLOOKUP(C65,Active!C$21:E$973,3,FALSE)</f>
        <v>515.003698519517</v>
      </c>
      <c r="F65" s="3" t="s">
        <v>61</v>
      </c>
      <c r="G65" s="12" t="str">
        <f t="shared" si="10"/>
        <v>54325.5419</v>
      </c>
      <c r="H65" s="10">
        <f t="shared" si="11"/>
        <v>6014</v>
      </c>
      <c r="I65" s="47" t="s">
        <v>242</v>
      </c>
      <c r="J65" s="48" t="s">
        <v>243</v>
      </c>
      <c r="K65" s="47">
        <v>6014</v>
      </c>
      <c r="L65" s="47" t="s">
        <v>244</v>
      </c>
      <c r="M65" s="48" t="s">
        <v>245</v>
      </c>
      <c r="N65" s="48" t="s">
        <v>246</v>
      </c>
      <c r="O65" s="49" t="s">
        <v>247</v>
      </c>
      <c r="P65" s="50" t="s">
        <v>248</v>
      </c>
    </row>
    <row r="66" spans="1:16" ht="12.75" customHeight="1" thickBot="1" x14ac:dyDescent="0.25">
      <c r="A66" s="10" t="str">
        <f t="shared" si="6"/>
        <v>BAVM 203 </v>
      </c>
      <c r="B66" s="3" t="str">
        <f t="shared" si="7"/>
        <v>I</v>
      </c>
      <c r="C66" s="10">
        <f t="shared" si="8"/>
        <v>54718.3946</v>
      </c>
      <c r="D66" s="12" t="str">
        <f t="shared" si="9"/>
        <v>vis</v>
      </c>
      <c r="E66" s="46">
        <f>VLOOKUP(C66,Active!C$21:E$973,3,FALSE)</f>
        <v>626.00242876041045</v>
      </c>
      <c r="F66" s="3" t="s">
        <v>61</v>
      </c>
      <c r="G66" s="12" t="str">
        <f t="shared" si="10"/>
        <v>54718.3946</v>
      </c>
      <c r="H66" s="10">
        <f t="shared" si="11"/>
        <v>6125</v>
      </c>
      <c r="I66" s="47" t="s">
        <v>249</v>
      </c>
      <c r="J66" s="48" t="s">
        <v>250</v>
      </c>
      <c r="K66" s="47" t="s">
        <v>251</v>
      </c>
      <c r="L66" s="47" t="s">
        <v>252</v>
      </c>
      <c r="M66" s="48" t="s">
        <v>245</v>
      </c>
      <c r="N66" s="48" t="s">
        <v>61</v>
      </c>
      <c r="O66" s="49" t="s">
        <v>253</v>
      </c>
      <c r="P66" s="50" t="s">
        <v>254</v>
      </c>
    </row>
    <row r="67" spans="1:16" ht="12.75" customHeight="1" thickBot="1" x14ac:dyDescent="0.25">
      <c r="A67" s="10" t="str">
        <f t="shared" si="6"/>
        <v>BAVM 241 (=IBVS 6157) </v>
      </c>
      <c r="B67" s="3" t="str">
        <f t="shared" si="7"/>
        <v>I</v>
      </c>
      <c r="C67" s="10">
        <f t="shared" si="8"/>
        <v>57206.495300000002</v>
      </c>
      <c r="D67" s="12" t="str">
        <f t="shared" si="9"/>
        <v>vis</v>
      </c>
      <c r="E67" s="46">
        <f>VLOOKUP(C67,Active!C$21:E$973,3,FALSE)</f>
        <v>1329.0038804787675</v>
      </c>
      <c r="F67" s="3" t="s">
        <v>61</v>
      </c>
      <c r="G67" s="12" t="str">
        <f t="shared" si="10"/>
        <v>57206.4953</v>
      </c>
      <c r="H67" s="10">
        <f t="shared" si="11"/>
        <v>6828</v>
      </c>
      <c r="I67" s="47" t="s">
        <v>266</v>
      </c>
      <c r="J67" s="48" t="s">
        <v>267</v>
      </c>
      <c r="K67" s="47" t="s">
        <v>268</v>
      </c>
      <c r="L67" s="47" t="s">
        <v>269</v>
      </c>
      <c r="M67" s="48" t="s">
        <v>245</v>
      </c>
      <c r="N67" s="48" t="s">
        <v>246</v>
      </c>
      <c r="O67" s="49" t="s">
        <v>247</v>
      </c>
      <c r="P67" s="50" t="s">
        <v>270</v>
      </c>
    </row>
    <row r="68" spans="1:16" x14ac:dyDescent="0.2">
      <c r="B68" s="3"/>
      <c r="F68" s="3"/>
    </row>
    <row r="69" spans="1:16" x14ac:dyDescent="0.2">
      <c r="B69" s="3"/>
      <c r="F69" s="3"/>
    </row>
    <row r="70" spans="1:16" x14ac:dyDescent="0.2">
      <c r="B70" s="3"/>
      <c r="F70" s="3"/>
    </row>
    <row r="71" spans="1:16" x14ac:dyDescent="0.2">
      <c r="B71" s="3"/>
      <c r="F71" s="3"/>
    </row>
    <row r="72" spans="1:16" x14ac:dyDescent="0.2">
      <c r="B72" s="3"/>
      <c r="F72" s="3"/>
    </row>
    <row r="73" spans="1:16" x14ac:dyDescent="0.2">
      <c r="B73" s="3"/>
      <c r="F73" s="3"/>
    </row>
    <row r="74" spans="1:16" x14ac:dyDescent="0.2">
      <c r="B74" s="3"/>
      <c r="F74" s="3"/>
    </row>
    <row r="75" spans="1:16" x14ac:dyDescent="0.2">
      <c r="B75" s="3"/>
      <c r="F75" s="3"/>
    </row>
    <row r="76" spans="1:16" x14ac:dyDescent="0.2">
      <c r="B76" s="3"/>
      <c r="F76" s="3"/>
    </row>
    <row r="77" spans="1:16" x14ac:dyDescent="0.2">
      <c r="B77" s="3"/>
      <c r="F77" s="3"/>
    </row>
    <row r="78" spans="1:16" x14ac:dyDescent="0.2">
      <c r="B78" s="3"/>
      <c r="F78" s="3"/>
    </row>
    <row r="79" spans="1:16" x14ac:dyDescent="0.2">
      <c r="B79" s="3"/>
      <c r="F79" s="3"/>
    </row>
    <row r="80" spans="1:1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  <row r="819" spans="2:6" x14ac:dyDescent="0.2">
      <c r="B819" s="3"/>
      <c r="F819" s="3"/>
    </row>
    <row r="820" spans="2:6" x14ac:dyDescent="0.2">
      <c r="B820" s="3"/>
      <c r="F820" s="3"/>
    </row>
    <row r="821" spans="2:6" x14ac:dyDescent="0.2">
      <c r="B821" s="3"/>
      <c r="F821" s="3"/>
    </row>
    <row r="822" spans="2:6" x14ac:dyDescent="0.2">
      <c r="B822" s="3"/>
      <c r="F822" s="3"/>
    </row>
    <row r="823" spans="2:6" x14ac:dyDescent="0.2">
      <c r="B823" s="3"/>
      <c r="F823" s="3"/>
    </row>
    <row r="824" spans="2:6" x14ac:dyDescent="0.2">
      <c r="B824" s="3"/>
      <c r="F824" s="3"/>
    </row>
    <row r="825" spans="2:6" x14ac:dyDescent="0.2">
      <c r="B825" s="3"/>
      <c r="F825" s="3"/>
    </row>
    <row r="826" spans="2:6" x14ac:dyDescent="0.2">
      <c r="B826" s="3"/>
      <c r="F826" s="3"/>
    </row>
    <row r="827" spans="2:6" x14ac:dyDescent="0.2">
      <c r="B827" s="3"/>
      <c r="F827" s="3"/>
    </row>
    <row r="828" spans="2:6" x14ac:dyDescent="0.2">
      <c r="B828" s="3"/>
      <c r="F828" s="3"/>
    </row>
    <row r="829" spans="2:6" x14ac:dyDescent="0.2">
      <c r="B829" s="3"/>
      <c r="F829" s="3"/>
    </row>
    <row r="830" spans="2:6" x14ac:dyDescent="0.2">
      <c r="B830" s="3"/>
      <c r="F830" s="3"/>
    </row>
    <row r="831" spans="2:6" x14ac:dyDescent="0.2">
      <c r="B831" s="3"/>
      <c r="F831" s="3"/>
    </row>
    <row r="832" spans="2:6" x14ac:dyDescent="0.2">
      <c r="B832" s="3"/>
      <c r="F832" s="3"/>
    </row>
    <row r="833" spans="2:6" x14ac:dyDescent="0.2">
      <c r="B833" s="3"/>
      <c r="F833" s="3"/>
    </row>
    <row r="834" spans="2:6" x14ac:dyDescent="0.2">
      <c r="B834" s="3"/>
      <c r="F834" s="3"/>
    </row>
    <row r="835" spans="2:6" x14ac:dyDescent="0.2">
      <c r="B835" s="3"/>
      <c r="F835" s="3"/>
    </row>
    <row r="836" spans="2:6" x14ac:dyDescent="0.2">
      <c r="B836" s="3"/>
      <c r="F836" s="3"/>
    </row>
    <row r="837" spans="2:6" x14ac:dyDescent="0.2">
      <c r="B837" s="3"/>
      <c r="F837" s="3"/>
    </row>
    <row r="838" spans="2:6" x14ac:dyDescent="0.2">
      <c r="B838" s="3"/>
      <c r="F838" s="3"/>
    </row>
    <row r="839" spans="2:6" x14ac:dyDescent="0.2">
      <c r="B839" s="3"/>
      <c r="F839" s="3"/>
    </row>
    <row r="840" spans="2:6" x14ac:dyDescent="0.2">
      <c r="B840" s="3"/>
      <c r="F840" s="3"/>
    </row>
    <row r="841" spans="2:6" x14ac:dyDescent="0.2">
      <c r="B841" s="3"/>
      <c r="F841" s="3"/>
    </row>
    <row r="842" spans="2:6" x14ac:dyDescent="0.2">
      <c r="B842" s="3"/>
      <c r="F842" s="3"/>
    </row>
    <row r="843" spans="2:6" x14ac:dyDescent="0.2">
      <c r="B843" s="3"/>
      <c r="F843" s="3"/>
    </row>
    <row r="844" spans="2:6" x14ac:dyDescent="0.2">
      <c r="B844" s="3"/>
      <c r="F844" s="3"/>
    </row>
    <row r="845" spans="2:6" x14ac:dyDescent="0.2">
      <c r="B845" s="3"/>
      <c r="F845" s="3"/>
    </row>
    <row r="846" spans="2:6" x14ac:dyDescent="0.2">
      <c r="B846" s="3"/>
      <c r="F846" s="3"/>
    </row>
    <row r="847" spans="2:6" x14ac:dyDescent="0.2">
      <c r="B847" s="3"/>
      <c r="F847" s="3"/>
    </row>
    <row r="848" spans="2:6" x14ac:dyDescent="0.2">
      <c r="B848" s="3"/>
      <c r="F848" s="3"/>
    </row>
    <row r="849" spans="2:6" x14ac:dyDescent="0.2">
      <c r="B849" s="3"/>
      <c r="F849" s="3"/>
    </row>
    <row r="850" spans="2:6" x14ac:dyDescent="0.2">
      <c r="B850" s="3"/>
      <c r="F850" s="3"/>
    </row>
    <row r="851" spans="2:6" x14ac:dyDescent="0.2">
      <c r="B851" s="3"/>
      <c r="F851" s="3"/>
    </row>
  </sheetData>
  <phoneticPr fontId="7" type="noConversion"/>
  <hyperlinks>
    <hyperlink ref="P63" r:id="rId1" display="http://www.bav-astro.de/sfs/BAVM_link.php?BAVMnr=157"/>
    <hyperlink ref="P11" r:id="rId2" display="http://www.bav-astro.de/sfs/BAVM_link.php?BAVMnr=174"/>
    <hyperlink ref="P64" r:id="rId3" display="http://www.bav-astro.de/sfs/BAVM_link.php?BAVMnr=179"/>
    <hyperlink ref="P65" r:id="rId4" display="http://www.bav-astro.de/sfs/BAVM_link.php?BAVMnr=193"/>
    <hyperlink ref="P66" r:id="rId5" display="http://www.bav-astro.de/sfs/BAVM_link.php?BAVMnr=203"/>
    <hyperlink ref="P12" r:id="rId6" display="http://var.astro.cz/oejv/issues/oejv0160.pdf"/>
    <hyperlink ref="P13" r:id="rId7" display="http://www.bav-astro.de/sfs/BAVM_link.php?BAVMnr=238"/>
    <hyperlink ref="P67" r:id="rId8" display="http://www.bav-astro.de/sfs/BAVM_link.php?BAVMnr=241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2023-08-17T07:55:29Z</dcterms:modified>
</cp:coreProperties>
</file>