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12CDEA9D-993A-4FDF-9A18-C39CB46F5F1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5" i="1"/>
  <c r="F25" i="1" s="1"/>
  <c r="G25" i="1" s="1"/>
  <c r="I25" i="1" s="1"/>
  <c r="Q25" i="1"/>
  <c r="E27" i="1"/>
  <c r="F27" i="1" s="1"/>
  <c r="G27" i="1" s="1"/>
  <c r="I27" i="1" s="1"/>
  <c r="Q27" i="1"/>
  <c r="E29" i="1"/>
  <c r="F29" i="1" s="1"/>
  <c r="G29" i="1" s="1"/>
  <c r="I29" i="1" s="1"/>
  <c r="Q29" i="1"/>
  <c r="E31" i="1"/>
  <c r="F31" i="1" s="1"/>
  <c r="G31" i="1" s="1"/>
  <c r="I31" i="1" s="1"/>
  <c r="Q31" i="1"/>
  <c r="E33" i="1"/>
  <c r="F33" i="1" s="1"/>
  <c r="G33" i="1" s="1"/>
  <c r="I33" i="1" s="1"/>
  <c r="Q33" i="1"/>
  <c r="E35" i="1"/>
  <c r="F35" i="1"/>
  <c r="G35" i="1" s="1"/>
  <c r="I35" i="1" s="1"/>
  <c r="Q35" i="1"/>
  <c r="E37" i="1"/>
  <c r="F37" i="1" s="1"/>
  <c r="G37" i="1" s="1"/>
  <c r="I37" i="1" s="1"/>
  <c r="Q37" i="1"/>
  <c r="E39" i="1"/>
  <c r="F39" i="1" s="1"/>
  <c r="G39" i="1" s="1"/>
  <c r="I39" i="1" s="1"/>
  <c r="Q39" i="1"/>
  <c r="E41" i="1"/>
  <c r="F41" i="1" s="1"/>
  <c r="G41" i="1" s="1"/>
  <c r="I41" i="1" s="1"/>
  <c r="Q41" i="1"/>
  <c r="E43" i="1"/>
  <c r="F43" i="1"/>
  <c r="G43" i="1" s="1"/>
  <c r="I43" i="1" s="1"/>
  <c r="Q43" i="1"/>
  <c r="E45" i="1"/>
  <c r="F45" i="1" s="1"/>
  <c r="G45" i="1" s="1"/>
  <c r="I45" i="1" s="1"/>
  <c r="Q45" i="1"/>
  <c r="E47" i="1"/>
  <c r="F47" i="1" s="1"/>
  <c r="G47" i="1" s="1"/>
  <c r="I47" i="1" s="1"/>
  <c r="Q47" i="1"/>
  <c r="E49" i="1"/>
  <c r="F49" i="1" s="1"/>
  <c r="G49" i="1" s="1"/>
  <c r="I49" i="1" s="1"/>
  <c r="Q49" i="1"/>
  <c r="E51" i="1"/>
  <c r="F51" i="1" s="1"/>
  <c r="G51" i="1" s="1"/>
  <c r="I51" i="1" s="1"/>
  <c r="Q51" i="1"/>
  <c r="E53" i="1"/>
  <c r="F53" i="1" s="1"/>
  <c r="G53" i="1" s="1"/>
  <c r="I53" i="1" s="1"/>
  <c r="Q53" i="1"/>
  <c r="E55" i="1"/>
  <c r="F55" i="1" s="1"/>
  <c r="G55" i="1" s="1"/>
  <c r="I55" i="1" s="1"/>
  <c r="Q55" i="1"/>
  <c r="E57" i="1"/>
  <c r="F57" i="1" s="1"/>
  <c r="G57" i="1" s="1"/>
  <c r="I57" i="1" s="1"/>
  <c r="Q57" i="1"/>
  <c r="E59" i="1"/>
  <c r="F59" i="1" s="1"/>
  <c r="G59" i="1" s="1"/>
  <c r="I59" i="1" s="1"/>
  <c r="Q59" i="1"/>
  <c r="E61" i="1"/>
  <c r="F61" i="1" s="1"/>
  <c r="G61" i="1" s="1"/>
  <c r="I61" i="1" s="1"/>
  <c r="Q61" i="1"/>
  <c r="E63" i="1"/>
  <c r="F63" i="1" s="1"/>
  <c r="G63" i="1" s="1"/>
  <c r="I63" i="1" s="1"/>
  <c r="Q63" i="1"/>
  <c r="E65" i="1"/>
  <c r="F65" i="1" s="1"/>
  <c r="G65" i="1" s="1"/>
  <c r="I65" i="1" s="1"/>
  <c r="Q65" i="1"/>
  <c r="E67" i="1"/>
  <c r="F67" i="1"/>
  <c r="G67" i="1" s="1"/>
  <c r="I67" i="1" s="1"/>
  <c r="Q67" i="1"/>
  <c r="E69" i="1"/>
  <c r="F69" i="1" s="1"/>
  <c r="G69" i="1" s="1"/>
  <c r="I69" i="1" s="1"/>
  <c r="Q69" i="1"/>
  <c r="E71" i="1"/>
  <c r="F71" i="1" s="1"/>
  <c r="G71" i="1" s="1"/>
  <c r="I71" i="1" s="1"/>
  <c r="Q71" i="1"/>
  <c r="E73" i="1"/>
  <c r="F73" i="1" s="1"/>
  <c r="G73" i="1" s="1"/>
  <c r="I73" i="1" s="1"/>
  <c r="Q73" i="1"/>
  <c r="E76" i="1"/>
  <c r="F76" i="1" s="1"/>
  <c r="G76" i="1" s="1"/>
  <c r="I76" i="1" s="1"/>
  <c r="Q76" i="1"/>
  <c r="E78" i="1"/>
  <c r="F78" i="1" s="1"/>
  <c r="G78" i="1" s="1"/>
  <c r="I78" i="1" s="1"/>
  <c r="Q78" i="1"/>
  <c r="E80" i="1"/>
  <c r="F80" i="1" s="1"/>
  <c r="G80" i="1" s="1"/>
  <c r="I80" i="1" s="1"/>
  <c r="Q80" i="1"/>
  <c r="E82" i="1"/>
  <c r="F82" i="1" s="1"/>
  <c r="G82" i="1" s="1"/>
  <c r="I82" i="1" s="1"/>
  <c r="Q82" i="1"/>
  <c r="E84" i="1"/>
  <c r="F84" i="1" s="1"/>
  <c r="G84" i="1" s="1"/>
  <c r="I84" i="1" s="1"/>
  <c r="Q84" i="1"/>
  <c r="E86" i="1"/>
  <c r="F86" i="1" s="1"/>
  <c r="G86" i="1" s="1"/>
  <c r="I86" i="1" s="1"/>
  <c r="Q86" i="1"/>
  <c r="E88" i="1"/>
  <c r="F88" i="1" s="1"/>
  <c r="G88" i="1" s="1"/>
  <c r="I88" i="1" s="1"/>
  <c r="Q88" i="1"/>
  <c r="E90" i="1"/>
  <c r="F90" i="1" s="1"/>
  <c r="G90" i="1" s="1"/>
  <c r="I90" i="1" s="1"/>
  <c r="Q90" i="1"/>
  <c r="E91" i="1"/>
  <c r="F91" i="1" s="1"/>
  <c r="G91" i="1" s="1"/>
  <c r="I91" i="1" s="1"/>
  <c r="Q91" i="1"/>
  <c r="E92" i="1"/>
  <c r="F92" i="1" s="1"/>
  <c r="G92" i="1" s="1"/>
  <c r="I92" i="1" s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F95" i="1"/>
  <c r="G95" i="1" s="1"/>
  <c r="I95" i="1" s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F103" i="1" s="1"/>
  <c r="G103" i="1" s="1"/>
  <c r="I103" i="1" s="1"/>
  <c r="Q103" i="1"/>
  <c r="E104" i="1"/>
  <c r="F104" i="1" s="1"/>
  <c r="G104" i="1" s="1"/>
  <c r="I104" i="1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/>
  <c r="G111" i="1" s="1"/>
  <c r="I111" i="1" s="1"/>
  <c r="Q111" i="1"/>
  <c r="E112" i="1"/>
  <c r="F112" i="1" s="1"/>
  <c r="G112" i="1" s="1"/>
  <c r="S112" i="1" s="1"/>
  <c r="Q112" i="1"/>
  <c r="E77" i="1"/>
  <c r="F77" i="1" s="1"/>
  <c r="G77" i="1" s="1"/>
  <c r="J77" i="1" s="1"/>
  <c r="E75" i="1"/>
  <c r="F75" i="1" s="1"/>
  <c r="G75" i="1" s="1"/>
  <c r="J75" i="1" s="1"/>
  <c r="E28" i="1"/>
  <c r="F28" i="1" s="1"/>
  <c r="G28" i="1" s="1"/>
  <c r="H28" i="1" s="1"/>
  <c r="E30" i="1"/>
  <c r="F30" i="1"/>
  <c r="G30" i="1" s="1"/>
  <c r="H30" i="1" s="1"/>
  <c r="E32" i="1"/>
  <c r="F32" i="1" s="1"/>
  <c r="G32" i="1" s="1"/>
  <c r="H32" i="1" s="1"/>
  <c r="E34" i="1"/>
  <c r="F34" i="1" s="1"/>
  <c r="G34" i="1" s="1"/>
  <c r="H34" i="1" s="1"/>
  <c r="E36" i="1"/>
  <c r="F36" i="1"/>
  <c r="G36" i="1" s="1"/>
  <c r="H36" i="1" s="1"/>
  <c r="E38" i="1"/>
  <c r="F38" i="1" s="1"/>
  <c r="G38" i="1" s="1"/>
  <c r="H38" i="1" s="1"/>
  <c r="E40" i="1"/>
  <c r="F40" i="1"/>
  <c r="G40" i="1" s="1"/>
  <c r="H40" i="1" s="1"/>
  <c r="E42" i="1"/>
  <c r="F42" i="1" s="1"/>
  <c r="G42" i="1" s="1"/>
  <c r="H42" i="1" s="1"/>
  <c r="E44" i="1"/>
  <c r="F44" i="1"/>
  <c r="G44" i="1" s="1"/>
  <c r="H44" i="1" s="1"/>
  <c r="E46" i="1"/>
  <c r="F46" i="1" s="1"/>
  <c r="G46" i="1" s="1"/>
  <c r="H46" i="1" s="1"/>
  <c r="E48" i="1"/>
  <c r="F48" i="1"/>
  <c r="G48" i="1" s="1"/>
  <c r="H48" i="1" s="1"/>
  <c r="E50" i="1"/>
  <c r="F50" i="1"/>
  <c r="G50" i="1" s="1"/>
  <c r="H50" i="1" s="1"/>
  <c r="E52" i="1"/>
  <c r="F52" i="1"/>
  <c r="G52" i="1"/>
  <c r="H52" i="1" s="1"/>
  <c r="E54" i="1"/>
  <c r="F54" i="1"/>
  <c r="G54" i="1" s="1"/>
  <c r="H54" i="1" s="1"/>
  <c r="E56" i="1"/>
  <c r="F56" i="1"/>
  <c r="G56" i="1"/>
  <c r="H56" i="1" s="1"/>
  <c r="E58" i="1"/>
  <c r="F58" i="1"/>
  <c r="G58" i="1" s="1"/>
  <c r="H58" i="1" s="1"/>
  <c r="E60" i="1"/>
  <c r="F60" i="1"/>
  <c r="G60" i="1"/>
  <c r="H60" i="1" s="1"/>
  <c r="E62" i="1"/>
  <c r="F62" i="1"/>
  <c r="G62" i="1" s="1"/>
  <c r="H62" i="1" s="1"/>
  <c r="E64" i="1"/>
  <c r="F64" i="1"/>
  <c r="G64" i="1"/>
  <c r="H64" i="1" s="1"/>
  <c r="E66" i="1"/>
  <c r="F66" i="1" s="1"/>
  <c r="G66" i="1" s="1"/>
  <c r="N66" i="1" s="1"/>
  <c r="E68" i="1"/>
  <c r="F68" i="1" s="1"/>
  <c r="G68" i="1" s="1"/>
  <c r="N68" i="1" s="1"/>
  <c r="E70" i="1"/>
  <c r="F70" i="1" s="1"/>
  <c r="G70" i="1" s="1"/>
  <c r="N70" i="1" s="1"/>
  <c r="E72" i="1"/>
  <c r="F72" i="1" s="1"/>
  <c r="G72" i="1" s="1"/>
  <c r="N72" i="1" s="1"/>
  <c r="E74" i="1"/>
  <c r="F74" i="1" s="1"/>
  <c r="G74" i="1" s="1"/>
  <c r="N74" i="1" s="1"/>
  <c r="E79" i="1"/>
  <c r="F79" i="1" s="1"/>
  <c r="G79" i="1" s="1"/>
  <c r="H79" i="1" s="1"/>
  <c r="E81" i="1"/>
  <c r="F81" i="1" s="1"/>
  <c r="G81" i="1" s="1"/>
  <c r="H81" i="1" s="1"/>
  <c r="E83" i="1"/>
  <c r="F83" i="1" s="1"/>
  <c r="G83" i="1" s="1"/>
  <c r="H83" i="1" s="1"/>
  <c r="E85" i="1"/>
  <c r="F85" i="1" s="1"/>
  <c r="G85" i="1" s="1"/>
  <c r="H85" i="1" s="1"/>
  <c r="E87" i="1"/>
  <c r="F87" i="1"/>
  <c r="G87" i="1" s="1"/>
  <c r="H87" i="1" s="1"/>
  <c r="E89" i="1"/>
  <c r="F89" i="1" s="1"/>
  <c r="G89" i="1" s="1"/>
  <c r="H89" i="1" s="1"/>
  <c r="Q77" i="1"/>
  <c r="Q75" i="1"/>
  <c r="G14" i="2"/>
  <c r="C14" i="2"/>
  <c r="E14" i="2"/>
  <c r="G13" i="2"/>
  <c r="C13" i="2"/>
  <c r="E13" i="2"/>
  <c r="G12" i="2"/>
  <c r="C12" i="2"/>
  <c r="G15" i="2"/>
  <c r="C15" i="2"/>
  <c r="E15" i="2"/>
  <c r="G16" i="2"/>
  <c r="C16" i="2"/>
  <c r="H14" i="2"/>
  <c r="D14" i="2"/>
  <c r="B14" i="2"/>
  <c r="A14" i="2"/>
  <c r="H13" i="2"/>
  <c r="B13" i="2"/>
  <c r="D13" i="2"/>
  <c r="A13" i="2"/>
  <c r="H12" i="2"/>
  <c r="D12" i="2"/>
  <c r="B12" i="2"/>
  <c r="A12" i="2"/>
  <c r="H15" i="2"/>
  <c r="B15" i="2"/>
  <c r="D15" i="2"/>
  <c r="A15" i="2"/>
  <c r="H16" i="2"/>
  <c r="D16" i="2"/>
  <c r="B16" i="2"/>
  <c r="A16" i="2"/>
  <c r="F11" i="1"/>
  <c r="Q83" i="1"/>
  <c r="Q89" i="1"/>
  <c r="E14" i="1"/>
  <c r="E15" i="1" s="1"/>
  <c r="Q87" i="1"/>
  <c r="E23" i="1"/>
  <c r="F23" i="1" s="1"/>
  <c r="G23" i="1" s="1"/>
  <c r="H23" i="1" s="1"/>
  <c r="E24" i="1"/>
  <c r="F24" i="1" s="1"/>
  <c r="G24" i="1" s="1"/>
  <c r="H24" i="1" s="1"/>
  <c r="E26" i="1"/>
  <c r="F26" i="1"/>
  <c r="G26" i="1" s="1"/>
  <c r="H26" i="1" s="1"/>
  <c r="Q79" i="1"/>
  <c r="Q85" i="1"/>
  <c r="Q66" i="1"/>
  <c r="Q68" i="1"/>
  <c r="Q70" i="1"/>
  <c r="Q72" i="1"/>
  <c r="Q74" i="1"/>
  <c r="G11" i="1"/>
  <c r="Q81" i="1"/>
  <c r="Q23" i="1"/>
  <c r="Q26" i="1"/>
  <c r="Q28" i="1"/>
  <c r="Q30" i="1"/>
  <c r="Q32" i="1"/>
  <c r="Q34" i="1"/>
  <c r="Q36" i="1"/>
  <c r="Q38" i="1"/>
  <c r="Q40" i="1"/>
  <c r="Q42" i="1"/>
  <c r="Q44" i="1"/>
  <c r="Q24" i="1"/>
  <c r="Q46" i="1"/>
  <c r="Q48" i="1"/>
  <c r="Q50" i="1"/>
  <c r="Q52" i="1"/>
  <c r="Q54" i="1"/>
  <c r="Q56" i="1"/>
  <c r="Q58" i="1"/>
  <c r="Q60" i="1"/>
  <c r="Q62" i="1"/>
  <c r="Q64" i="1"/>
  <c r="R23" i="1"/>
  <c r="E21" i="1"/>
  <c r="F21" i="1" s="1"/>
  <c r="G21" i="1" s="1"/>
  <c r="H21" i="1" s="1"/>
  <c r="C17" i="1"/>
  <c r="Q21" i="1"/>
  <c r="C11" i="1"/>
  <c r="E12" i="2" l="1"/>
  <c r="E16" i="2"/>
  <c r="C12" i="1"/>
  <c r="O67" i="1" l="1"/>
  <c r="O111" i="1"/>
  <c r="O90" i="1"/>
  <c r="O108" i="1"/>
  <c r="O71" i="1"/>
  <c r="O45" i="1"/>
  <c r="O98" i="1"/>
  <c r="O87" i="1"/>
  <c r="O79" i="1"/>
  <c r="O75" i="1"/>
  <c r="O68" i="1"/>
  <c r="C16" i="1"/>
  <c r="D18" i="1" s="1"/>
  <c r="O48" i="1"/>
  <c r="O59" i="1"/>
  <c r="O76" i="1"/>
  <c r="O33" i="1"/>
  <c r="O106" i="1"/>
  <c r="O112" i="1"/>
  <c r="O80" i="1"/>
  <c r="O104" i="1"/>
  <c r="O102" i="1"/>
  <c r="O38" i="1"/>
  <c r="O72" i="1"/>
  <c r="O66" i="1"/>
  <c r="O34" i="1"/>
  <c r="O37" i="1"/>
  <c r="O32" i="1"/>
  <c r="O64" i="1"/>
  <c r="O29" i="1"/>
  <c r="O49" i="1"/>
  <c r="O62" i="1"/>
  <c r="O56" i="1"/>
  <c r="O52" i="1"/>
  <c r="O63" i="1"/>
  <c r="C15" i="1"/>
  <c r="E16" i="1" s="1"/>
  <c r="E17" i="1" s="1"/>
  <c r="O84" i="1"/>
  <c r="O41" i="1"/>
  <c r="O110" i="1"/>
  <c r="O22" i="1"/>
  <c r="O88" i="1"/>
  <c r="O25" i="1"/>
  <c r="O28" i="1"/>
  <c r="O46" i="1"/>
  <c r="O31" i="1"/>
  <c r="O85" i="1"/>
  <c r="O89" i="1"/>
  <c r="O24" i="1"/>
  <c r="O100" i="1"/>
  <c r="O60" i="1"/>
  <c r="O27" i="1"/>
  <c r="O91" i="1"/>
  <c r="O57" i="1"/>
  <c r="O93" i="1"/>
  <c r="O44" i="1"/>
  <c r="O107" i="1"/>
  <c r="O58" i="1"/>
  <c r="O35" i="1"/>
  <c r="O95" i="1"/>
  <c r="O53" i="1"/>
  <c r="O61" i="1"/>
  <c r="O39" i="1"/>
  <c r="O97" i="1"/>
  <c r="O65" i="1"/>
  <c r="O70" i="1"/>
  <c r="O54" i="1"/>
  <c r="O21" i="1"/>
  <c r="O83" i="1"/>
  <c r="O77" i="1"/>
  <c r="O43" i="1"/>
  <c r="O99" i="1"/>
  <c r="O92" i="1"/>
  <c r="O69" i="1"/>
  <c r="O47" i="1"/>
  <c r="O101" i="1"/>
  <c r="O81" i="1"/>
  <c r="O74" i="1"/>
  <c r="O36" i="1"/>
  <c r="O50" i="1"/>
  <c r="O30" i="1"/>
  <c r="O86" i="1"/>
  <c r="O26" i="1"/>
  <c r="O73" i="1"/>
  <c r="O51" i="1"/>
  <c r="O103" i="1"/>
  <c r="O96" i="1"/>
  <c r="O78" i="1"/>
  <c r="O55" i="1"/>
  <c r="O105" i="1"/>
  <c r="O82" i="1"/>
  <c r="O40" i="1"/>
  <c r="O42" i="1"/>
  <c r="O109" i="1"/>
  <c r="O94" i="1"/>
  <c r="O23" i="1"/>
  <c r="C18" i="1" l="1"/>
</calcChain>
</file>

<file path=xl/sharedStrings.xml><?xml version="1.0" encoding="utf-8"?>
<sst xmlns="http://schemas.openxmlformats.org/spreadsheetml/2006/main" count="284" uniqueCount="93">
  <si>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</si>
  <si>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</si>
  <si>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</si>
  <si>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</si>
  <si>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</si>
  <si>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</si>
  <si>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</si>
  <si>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</si>
  <si>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</si>
  <si>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</si>
  <si>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</si>
  <si>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</si>
  <si>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</si>
  <si>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</si>
  <si>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</si>
  <si>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</si>
  <si>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</si>
  <si>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</si>
  <si>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</si>
  <si>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</si>
  <si>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</si>
  <si>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</si>
  <si>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</si>
  <si>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</si>
  <si>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</si>
  <si>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</si>
  <si>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</si>
  <si>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</si>
  <si>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</si>
  <si>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</si>
  <si>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</si>
  <si>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</si>
  <si>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</si>
  <si>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</si>
  <si>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</si>
  <si>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</si>
  <si>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</si>
  <si>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IBVS 5221</t>
  </si>
  <si>
    <t>EW</t>
  </si>
  <si>
    <t>IBVS 5438</t>
  </si>
  <si>
    <t>II</t>
  </si>
  <si>
    <t>I</t>
  </si>
  <si>
    <t>IBVS 5543</t>
  </si>
  <si>
    <t>IBVS 5221 Eph.</t>
  </si>
  <si>
    <t>IBVS 5945</t>
  </si>
  <si>
    <t>IBVS 5959</t>
  </si>
  <si>
    <t>IBVS 6011</t>
  </si>
  <si>
    <t>OEJV 0003</t>
  </si>
  <si>
    <t>IBVS 6070</t>
  </si>
  <si>
    <t>V0365 Sge / GSC 01621-02192</t>
  </si>
  <si>
    <t>Add cycle</t>
  </si>
  <si>
    <t>Old Cycle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</si>
  <si>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</si>
  <si>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</si>
  <si>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</si>
  <si>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</si>
  <si>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</si>
  <si>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</si>
  <si>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</si>
  <si>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</si>
  <si>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</si>
  <si>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</si>
  <si>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</si>
  <si>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</si>
  <si>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</si>
  <si>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2455028.4226 </t>
  </si>
  <si>
    <t> 15.07.2009 22:08 </t>
  </si>
  <si>
    <t> -0.0435 </t>
  </si>
  <si>
    <t>C </t>
  </si>
  <si>
    <t>-I</t>
  </si>
  <si>
    <t> F.Agerer </t>
  </si>
  <si>
    <t>BAVM 212 </t>
  </si>
  <si>
    <t>2455067.3656 </t>
  </si>
  <si>
    <t> 23.08.2009 20:46 </t>
  </si>
  <si>
    <t>7977.5</t>
  </si>
  <si>
    <t> -0.0439 </t>
  </si>
  <si>
    <t>2455352.5146 </t>
  </si>
  <si>
    <t> 05.06.2010 00:21 </t>
  </si>
  <si>
    <t>8750</t>
  </si>
  <si>
    <t> -0.0494 </t>
  </si>
  <si>
    <t>BAVM 214 </t>
  </si>
  <si>
    <t>2456094.4591 </t>
  </si>
  <si>
    <t> 15.06.2012 23:01 </t>
  </si>
  <si>
    <t>10760</t>
  </si>
  <si>
    <t> -0.0602 </t>
  </si>
  <si>
    <t>BAVM 231 </t>
  </si>
  <si>
    <t>2456539.4421 </t>
  </si>
  <si>
    <t> 03.09.2013 22:36 </t>
  </si>
  <si>
    <t>11965.5</t>
  </si>
  <si>
    <t> -0.0658 </t>
  </si>
  <si>
    <t>BAVM 234 </t>
  </si>
  <si>
    <t>BAD?</t>
  </si>
  <si>
    <t>JAAVSO 51, 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</si>
</sst>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6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>
      <alignment vertical="top"/>
    </xf>
    <xf numFmtId="0" fontId="14" fillId="0" borderId="0" xfId="0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6" fillId="2" borderId="11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/>
    <xf numFmtId="14" fontId="18" fillId="0" borderId="0" xfId="0" applyNumberFormat="1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165" fontId="19" fillId="0" borderId="0" xfId="0" applyNumberFormat="1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18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V0365 Sge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2">
                  <c:v>4.5571720693260431E-4</c:v>
                </c:pt>
                <c:pt idx="3">
                  <c:v>4.5571720693260431E-4</c:v>
                </c:pt>
                <c:pt idx="5">
                  <c:v>-2.1092321694595739E-3</c:v>
                </c:pt>
                <c:pt idx="7">
                  <c:v>-9.7316903702449054E-4</c:v>
                </c:pt>
                <c:pt idx="9">
                  <c:v>-5.5773084095562808E-3</c:v>
                </c:pt>
                <c:pt idx="11">
                  <c:v>7.5688797514885664E-3</c:v>
                </c:pt>
                <c:pt idx="13">
                  <c:v>1.3544366302085109E-3</c:v>
                </c:pt>
                <c:pt idx="15">
                  <c:v>4.2857348671532236E-3</c:v>
                </c:pt>
                <c:pt idx="17">
                  <c:v>5.1060742916888557E-3</c:v>
                </c:pt>
                <c:pt idx="19">
                  <c:v>1.6234655631706119E-3</c:v>
                </c:pt>
                <c:pt idx="21">
                  <c:v>2.3944899512571283E-3</c:v>
                </c:pt>
                <c:pt idx="23">
                  <c:v>1.5697430790169165E-3</c:v>
                </c:pt>
                <c:pt idx="25">
                  <c:v>-7.756105660519097E-3</c:v>
                </c:pt>
                <c:pt idx="27">
                  <c:v>1.7366281026625074E-3</c:v>
                </c:pt>
                <c:pt idx="29">
                  <c:v>1.3570568771683611E-3</c:v>
                </c:pt>
                <c:pt idx="31">
                  <c:v>3.2394868831033818E-3</c:v>
                </c:pt>
                <c:pt idx="33">
                  <c:v>-5.735855593229644E-3</c:v>
                </c:pt>
                <c:pt idx="35">
                  <c:v>-4.979363686288707E-3</c:v>
                </c:pt>
                <c:pt idx="37">
                  <c:v>2.791660706861876E-3</c:v>
                </c:pt>
                <c:pt idx="39">
                  <c:v>4.6265326163847931E-3</c:v>
                </c:pt>
                <c:pt idx="41">
                  <c:v>-1.0234079381916672E-3</c:v>
                </c:pt>
                <c:pt idx="43">
                  <c:v>6.4939833318931051E-3</c:v>
                </c:pt>
                <c:pt idx="58">
                  <c:v>-3.2014059783250559E-2</c:v>
                </c:pt>
                <c:pt idx="60">
                  <c:v>-3.3751224778825417E-2</c:v>
                </c:pt>
                <c:pt idx="62">
                  <c:v>-3.1603934759914409E-2</c:v>
                </c:pt>
                <c:pt idx="64">
                  <c:v>-3.4983446887054015E-2</c:v>
                </c:pt>
                <c:pt idx="66">
                  <c:v>-3.8610546667769086E-2</c:v>
                </c:pt>
                <c:pt idx="68">
                  <c:v>-4.1703489412611816E-2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BE-4877-9912-7A3530F199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</c:v>
                </c:pt>
                <c:pt idx="4">
                  <c:v>4.5571720693260431E-4</c:v>
                </c:pt>
                <c:pt idx="6">
                  <c:v>-2.1092321694595739E-3</c:v>
                </c:pt>
                <c:pt idx="8">
                  <c:v>-9.7316903702449054E-4</c:v>
                </c:pt>
                <c:pt idx="10">
                  <c:v>-5.5773084095562808E-3</c:v>
                </c:pt>
                <c:pt idx="12">
                  <c:v>7.5688797514885664E-3</c:v>
                </c:pt>
                <c:pt idx="14">
                  <c:v>1.3544366302085109E-3</c:v>
                </c:pt>
                <c:pt idx="16">
                  <c:v>4.2857348671532236E-3</c:v>
                </c:pt>
                <c:pt idx="18">
                  <c:v>5.1060742916888557E-3</c:v>
                </c:pt>
                <c:pt idx="20">
                  <c:v>1.6234655631706119E-3</c:v>
                </c:pt>
                <c:pt idx="22">
                  <c:v>2.3944899512571283E-3</c:v>
                </c:pt>
                <c:pt idx="24">
                  <c:v>1.5697430790169165E-3</c:v>
                </c:pt>
                <c:pt idx="26">
                  <c:v>-7.756105660519097E-3</c:v>
                </c:pt>
                <c:pt idx="28">
                  <c:v>1.7366281026625074E-3</c:v>
                </c:pt>
                <c:pt idx="30">
                  <c:v>1.3570568771683611E-3</c:v>
                </c:pt>
                <c:pt idx="32">
                  <c:v>3.2394868831033818E-3</c:v>
                </c:pt>
                <c:pt idx="34">
                  <c:v>-5.735855593229644E-3</c:v>
                </c:pt>
                <c:pt idx="36">
                  <c:v>-4.979363686288707E-3</c:v>
                </c:pt>
                <c:pt idx="38">
                  <c:v>2.791660706861876E-3</c:v>
                </c:pt>
                <c:pt idx="40">
                  <c:v>4.6265326163847931E-3</c:v>
                </c:pt>
                <c:pt idx="42">
                  <c:v>-1.0234079381916672E-3</c:v>
                </c:pt>
                <c:pt idx="44">
                  <c:v>6.4939833318931051E-3</c:v>
                </c:pt>
                <c:pt idx="46">
                  <c:v>-1.2405015877448022E-3</c:v>
                </c:pt>
                <c:pt idx="48">
                  <c:v>-5.8653378146118484E-3</c:v>
                </c:pt>
                <c:pt idx="50">
                  <c:v>-1.0308756543963682E-2</c:v>
                </c:pt>
                <c:pt idx="52">
                  <c:v>-1.2816022790502757E-2</c:v>
                </c:pt>
                <c:pt idx="55">
                  <c:v>-2.7962957559793722E-2</c:v>
                </c:pt>
                <c:pt idx="57">
                  <c:v>-2.8167275653686374E-2</c:v>
                </c:pt>
                <c:pt idx="59">
                  <c:v>-3.2014059783250559E-2</c:v>
                </c:pt>
                <c:pt idx="61">
                  <c:v>-3.3751224778825417E-2</c:v>
                </c:pt>
                <c:pt idx="63">
                  <c:v>-3.1603934759914409E-2</c:v>
                </c:pt>
                <c:pt idx="65">
                  <c:v>-3.4983446887054015E-2</c:v>
                </c:pt>
                <c:pt idx="67">
                  <c:v>-3.8610546667769086E-2</c:v>
                </c:pt>
                <c:pt idx="69">
                  <c:v>-4.1703489412611816E-2</c:v>
                </c:pt>
                <c:pt idx="70">
                  <c:v>-5.21823169401614E-2</c:v>
                </c:pt>
                <c:pt idx="71">
                  <c:v>-5.3975140057445969E-2</c:v>
                </c:pt>
                <c:pt idx="72">
                  <c:v>-6.2129220706992783E-2</c:v>
                </c:pt>
                <c:pt idx="73">
                  <c:v>-6.2618916956125759E-2</c:v>
                </c:pt>
                <c:pt idx="74">
                  <c:v>-6.2258106954686809E-2</c:v>
                </c:pt>
                <c:pt idx="75">
                  <c:v>-6.2982853829453234E-2</c:v>
                </c:pt>
                <c:pt idx="76">
                  <c:v>-6.3079816311073955E-2</c:v>
                </c:pt>
                <c:pt idx="77">
                  <c:v>-6.3287082557508256E-2</c:v>
                </c:pt>
                <c:pt idx="78">
                  <c:v>-8.0069722287589684E-2</c:v>
                </c:pt>
                <c:pt idx="79">
                  <c:v>-8.1134671665495262E-2</c:v>
                </c:pt>
                <c:pt idx="80">
                  <c:v>-8.0359418541775085E-2</c:v>
                </c:pt>
                <c:pt idx="81">
                  <c:v>-8.1184165414015297E-2</c:v>
                </c:pt>
                <c:pt idx="82">
                  <c:v>-8.0098608530533966E-2</c:v>
                </c:pt>
                <c:pt idx="83">
                  <c:v>-8.1223355409747455E-2</c:v>
                </c:pt>
                <c:pt idx="84">
                  <c:v>-8.0188304789771792E-2</c:v>
                </c:pt>
                <c:pt idx="85">
                  <c:v>-8.1313051654433366E-2</c:v>
                </c:pt>
                <c:pt idx="86">
                  <c:v>-8.0237798538291827E-2</c:v>
                </c:pt>
                <c:pt idx="87">
                  <c:v>-8.022749478550395E-2</c:v>
                </c:pt>
                <c:pt idx="88">
                  <c:v>-8.1352241657441482E-2</c:v>
                </c:pt>
                <c:pt idx="89">
                  <c:v>-8.1291431648423895E-2</c:v>
                </c:pt>
                <c:pt idx="90">
                  <c:v>-8.0105874774744734E-2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BE-4877-9912-7A3530F199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4">
                  <c:v>-2.7962957559793722E-2</c:v>
                </c:pt>
                <c:pt idx="56">
                  <c:v>-2.8167275653686374E-2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BE-4877-9912-7A3530F199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BE-4877-9912-7A3530F199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BE-4877-9912-7A3530F199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BE-4877-9912-7A3530F199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3.0000000000000001E-3</c:v>
                  </c:pt>
                  <c:pt idx="6">
                    <c:v>3.0000000000000001E-3</c:v>
                  </c:pt>
                  <c:pt idx="7">
                    <c:v>4.0000000000000001E-3</c:v>
                  </c:pt>
                  <c:pt idx="8">
                    <c:v>4.0000000000000001E-3</c:v>
                  </c:pt>
                  <c:pt idx="9">
                    <c:v>3.0000000000000001E-3</c:v>
                  </c:pt>
                  <c:pt idx="10">
                    <c:v>3.0000000000000001E-3</c:v>
                  </c:pt>
                  <c:pt idx="11">
                    <c:v>6.0000000000000001E-3</c:v>
                  </c:pt>
                  <c:pt idx="12">
                    <c:v>6.0000000000000001E-3</c:v>
                  </c:pt>
                  <c:pt idx="13">
                    <c:v>4.0000000000000001E-3</c:v>
                  </c:pt>
                  <c:pt idx="14">
                    <c:v>4.0000000000000001E-3</c:v>
                  </c:pt>
                  <c:pt idx="15">
                    <c:v>3.0000000000000001E-3</c:v>
                  </c:pt>
                  <c:pt idx="16">
                    <c:v>3.0000000000000001E-3</c:v>
                  </c:pt>
                  <c:pt idx="17">
                    <c:v>3.0000000000000001E-3</c:v>
                  </c:pt>
                  <c:pt idx="18">
                    <c:v>3.0000000000000001E-3</c:v>
                  </c:pt>
                  <c:pt idx="19">
                    <c:v>6.0000000000000001E-3</c:v>
                  </c:pt>
                  <c:pt idx="20">
                    <c:v>6.0000000000000001E-3</c:v>
                  </c:pt>
                  <c:pt idx="21">
                    <c:v>4.0000000000000001E-3</c:v>
                  </c:pt>
                  <c:pt idx="22">
                    <c:v>4.0000000000000001E-3</c:v>
                  </c:pt>
                  <c:pt idx="23">
                    <c:v>4.0000000000000001E-3</c:v>
                  </c:pt>
                  <c:pt idx="24">
                    <c:v>4.0000000000000001E-3</c:v>
                  </c:pt>
                  <c:pt idx="25">
                    <c:v>3.0000000000000001E-3</c:v>
                  </c:pt>
                  <c:pt idx="26">
                    <c:v>3.0000000000000001E-3</c:v>
                  </c:pt>
                  <c:pt idx="27">
                    <c:v>4.0000000000000001E-3</c:v>
                  </c:pt>
                  <c:pt idx="28">
                    <c:v>4.0000000000000001E-3</c:v>
                  </c:pt>
                  <c:pt idx="29">
                    <c:v>5.0000000000000001E-3</c:v>
                  </c:pt>
                  <c:pt idx="30">
                    <c:v>5.0000000000000001E-3</c:v>
                  </c:pt>
                  <c:pt idx="31">
                    <c:v>4.0000000000000001E-3</c:v>
                  </c:pt>
                  <c:pt idx="32">
                    <c:v>4.0000000000000001E-3</c:v>
                  </c:pt>
                  <c:pt idx="33">
                    <c:v>4.0000000000000001E-3</c:v>
                  </c:pt>
                  <c:pt idx="34">
                    <c:v>4.0000000000000001E-3</c:v>
                  </c:pt>
                  <c:pt idx="35">
                    <c:v>3.0000000000000001E-3</c:v>
                  </c:pt>
                  <c:pt idx="36">
                    <c:v>3.0000000000000001E-3</c:v>
                  </c:pt>
                  <c:pt idx="37">
                    <c:v>3.0000000000000001E-3</c:v>
                  </c:pt>
                  <c:pt idx="38">
                    <c:v>3.0000000000000001E-3</c:v>
                  </c:pt>
                  <c:pt idx="39">
                    <c:v>4.0000000000000001E-3</c:v>
                  </c:pt>
                  <c:pt idx="40">
                    <c:v>4.0000000000000001E-3</c:v>
                  </c:pt>
                  <c:pt idx="41">
                    <c:v>3.0000000000000001E-3</c:v>
                  </c:pt>
                  <c:pt idx="42">
                    <c:v>3.0000000000000001E-3</c:v>
                  </c:pt>
                  <c:pt idx="43">
                    <c:v>4.0000000000000001E-3</c:v>
                  </c:pt>
                  <c:pt idx="44">
                    <c:v>4.0000000000000001E-3</c:v>
                  </c:pt>
                  <c:pt idx="45">
                    <c:v>6.0000000000000001E-3</c:v>
                  </c:pt>
                  <c:pt idx="46">
                    <c:v>6.0000000000000001E-3</c:v>
                  </c:pt>
                  <c:pt idx="47">
                    <c:v>4.0000000000000001E-3</c:v>
                  </c:pt>
                  <c:pt idx="48">
                    <c:v>4.0000000000000001E-3</c:v>
                  </c:pt>
                  <c:pt idx="49">
                    <c:v>2E-3</c:v>
                  </c:pt>
                  <c:pt idx="50">
                    <c:v>2E-3</c:v>
                  </c:pt>
                  <c:pt idx="51">
                    <c:v>2E-3</c:v>
                  </c:pt>
                  <c:pt idx="52">
                    <c:v>2E-3</c:v>
                  </c:pt>
                  <c:pt idx="53">
                    <c:v>3.0000000000000001E-3</c:v>
                  </c:pt>
                  <c:pt idx="55">
                    <c:v>4.0000000000000002E-4</c:v>
                  </c:pt>
                  <c:pt idx="57">
                    <c:v>1.4E-3</c:v>
                  </c:pt>
                  <c:pt idx="58">
                    <c:v>8.9999999999999998E-4</c:v>
                  </c:pt>
                  <c:pt idx="59">
                    <c:v>8.9999999999999998E-4</c:v>
                  </c:pt>
                  <c:pt idx="60">
                    <c:v>2.0000000000000001E-4</c:v>
                  </c:pt>
                  <c:pt idx="61">
                    <c:v>2.0000000000000001E-4</c:v>
                  </c:pt>
                  <c:pt idx="62">
                    <c:v>1.1000000000000001E-3</c:v>
                  </c:pt>
                  <c:pt idx="63">
                    <c:v>1.1000000000000001E-3</c:v>
                  </c:pt>
                  <c:pt idx="64">
                    <c:v>5.9999999999999995E-4</c:v>
                  </c:pt>
                  <c:pt idx="65">
                    <c:v>5.9999999999999995E-4</c:v>
                  </c:pt>
                  <c:pt idx="66">
                    <c:v>1.1999999999999999E-3</c:v>
                  </c:pt>
                  <c:pt idx="67">
                    <c:v>1.1999999999999999E-3</c:v>
                  </c:pt>
                  <c:pt idx="68">
                    <c:v>1.6000000000000001E-3</c:v>
                  </c:pt>
                  <c:pt idx="69">
                    <c:v>1.6000000000000001E-3</c:v>
                  </c:pt>
                  <c:pt idx="70">
                    <c:v>2.0000000000000001E-4</c:v>
                  </c:pt>
                  <c:pt idx="71">
                    <c:v>5.0000000000000001E-4</c:v>
                  </c:pt>
                  <c:pt idx="72">
                    <c:v>1E-4</c:v>
                  </c:pt>
                  <c:pt idx="73">
                    <c:v>1E-4</c:v>
                  </c:pt>
                  <c:pt idx="74">
                    <c:v>1E-4</c:v>
                  </c:pt>
                  <c:pt idx="75">
                    <c:v>1E-4</c:v>
                  </c:pt>
                  <c:pt idx="76">
                    <c:v>1E-4</c:v>
                  </c:pt>
                  <c:pt idx="77">
                    <c:v>1E-4</c:v>
                  </c:pt>
                  <c:pt idx="78">
                    <c:v>2.0000000000000001E-4</c:v>
                  </c:pt>
                  <c:pt idx="79">
                    <c:v>1E-4</c:v>
                  </c:pt>
                  <c:pt idx="80">
                    <c:v>2.0000000000000001E-4</c:v>
                  </c:pt>
                  <c:pt idx="81">
                    <c:v>2.0000000000000001E-4</c:v>
                  </c:pt>
                  <c:pt idx="82">
                    <c:v>1E-4</c:v>
                  </c:pt>
                  <c:pt idx="83">
                    <c:v>1E-4</c:v>
                  </c:pt>
                  <c:pt idx="84">
                    <c:v>1E-4</c:v>
                  </c:pt>
                  <c:pt idx="85">
                    <c:v>2.2000000000000001E-4</c:v>
                  </c:pt>
                  <c:pt idx="86">
                    <c:v>2.7E-4</c:v>
                  </c:pt>
                  <c:pt idx="87">
                    <c:v>1E-4</c:v>
                  </c:pt>
                  <c:pt idx="88">
                    <c:v>9.0000000000000006E-5</c:v>
                  </c:pt>
                  <c:pt idx="89">
                    <c:v>9.0000000000000006E-5</c:v>
                  </c:pt>
                  <c:pt idx="90">
                    <c:v>1.1E-4</c:v>
                  </c:pt>
                  <c:pt idx="91">
                    <c:v>8.0000000000000007E-5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  <c:pt idx="45">
                  <c:v>-1.2405015877448022E-3</c:v>
                </c:pt>
                <c:pt idx="47">
                  <c:v>-5.8653378146118484E-3</c:v>
                </c:pt>
                <c:pt idx="49">
                  <c:v>-1.0308756543963682E-2</c:v>
                </c:pt>
                <c:pt idx="51">
                  <c:v>-1.2816022790502757E-2</c:v>
                </c:pt>
                <c:pt idx="53">
                  <c:v>-2.2774212542572059E-2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BE-4877-9912-7A3530F199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1093.5</c:v>
                </c:pt>
                <c:pt idx="3">
                  <c:v>1093.5</c:v>
                </c:pt>
                <c:pt idx="4">
                  <c:v>1093.5</c:v>
                </c:pt>
                <c:pt idx="5">
                  <c:v>1094</c:v>
                </c:pt>
                <c:pt idx="6">
                  <c:v>1094</c:v>
                </c:pt>
                <c:pt idx="7">
                  <c:v>1104.5</c:v>
                </c:pt>
                <c:pt idx="8">
                  <c:v>1104.5</c:v>
                </c:pt>
                <c:pt idx="9">
                  <c:v>1113</c:v>
                </c:pt>
                <c:pt idx="10">
                  <c:v>1113</c:v>
                </c:pt>
                <c:pt idx="11">
                  <c:v>1223.5</c:v>
                </c:pt>
                <c:pt idx="12">
                  <c:v>1223.5</c:v>
                </c:pt>
                <c:pt idx="13">
                  <c:v>1229</c:v>
                </c:pt>
                <c:pt idx="14">
                  <c:v>1229</c:v>
                </c:pt>
                <c:pt idx="15">
                  <c:v>1587.5</c:v>
                </c:pt>
                <c:pt idx="16">
                  <c:v>1587.5</c:v>
                </c:pt>
                <c:pt idx="17">
                  <c:v>1739</c:v>
                </c:pt>
                <c:pt idx="18">
                  <c:v>1739</c:v>
                </c:pt>
                <c:pt idx="19">
                  <c:v>1812</c:v>
                </c:pt>
                <c:pt idx="20">
                  <c:v>1812</c:v>
                </c:pt>
                <c:pt idx="21">
                  <c:v>1871.5</c:v>
                </c:pt>
                <c:pt idx="22">
                  <c:v>1871.5</c:v>
                </c:pt>
                <c:pt idx="23">
                  <c:v>1874</c:v>
                </c:pt>
                <c:pt idx="24">
                  <c:v>1874</c:v>
                </c:pt>
                <c:pt idx="25">
                  <c:v>1915</c:v>
                </c:pt>
                <c:pt idx="26">
                  <c:v>1915</c:v>
                </c:pt>
                <c:pt idx="27">
                  <c:v>1942</c:v>
                </c:pt>
                <c:pt idx="28">
                  <c:v>1942</c:v>
                </c:pt>
                <c:pt idx="29">
                  <c:v>2045</c:v>
                </c:pt>
                <c:pt idx="30">
                  <c:v>2045</c:v>
                </c:pt>
                <c:pt idx="31">
                  <c:v>2069</c:v>
                </c:pt>
                <c:pt idx="32">
                  <c:v>2069</c:v>
                </c:pt>
                <c:pt idx="33">
                  <c:v>2115</c:v>
                </c:pt>
                <c:pt idx="34">
                  <c:v>2115</c:v>
                </c:pt>
                <c:pt idx="35">
                  <c:v>2228.5</c:v>
                </c:pt>
                <c:pt idx="36">
                  <c:v>2228.5</c:v>
                </c:pt>
                <c:pt idx="37">
                  <c:v>2288</c:v>
                </c:pt>
                <c:pt idx="38">
                  <c:v>2288</c:v>
                </c:pt>
                <c:pt idx="39">
                  <c:v>2385.5</c:v>
                </c:pt>
                <c:pt idx="40">
                  <c:v>2385.5</c:v>
                </c:pt>
                <c:pt idx="41">
                  <c:v>2633</c:v>
                </c:pt>
                <c:pt idx="42">
                  <c:v>2633</c:v>
                </c:pt>
                <c:pt idx="43">
                  <c:v>2706</c:v>
                </c:pt>
                <c:pt idx="44">
                  <c:v>2706</c:v>
                </c:pt>
                <c:pt idx="45">
                  <c:v>2958</c:v>
                </c:pt>
                <c:pt idx="46">
                  <c:v>2958</c:v>
                </c:pt>
                <c:pt idx="47">
                  <c:v>3009</c:v>
                </c:pt>
                <c:pt idx="48">
                  <c:v>3009</c:v>
                </c:pt>
                <c:pt idx="49">
                  <c:v>3074</c:v>
                </c:pt>
                <c:pt idx="50">
                  <c:v>3074</c:v>
                </c:pt>
                <c:pt idx="51">
                  <c:v>3101</c:v>
                </c:pt>
                <c:pt idx="52">
                  <c:v>3101</c:v>
                </c:pt>
                <c:pt idx="53">
                  <c:v>3909</c:v>
                </c:pt>
                <c:pt idx="54">
                  <c:v>7872</c:v>
                </c:pt>
                <c:pt idx="55">
                  <c:v>7872</c:v>
                </c:pt>
                <c:pt idx="56">
                  <c:v>7977.5</c:v>
                </c:pt>
                <c:pt idx="57">
                  <c:v>7977.5</c:v>
                </c:pt>
                <c:pt idx="58">
                  <c:v>8750</c:v>
                </c:pt>
                <c:pt idx="59">
                  <c:v>8750</c:v>
                </c:pt>
                <c:pt idx="60">
                  <c:v>8778</c:v>
                </c:pt>
                <c:pt idx="61">
                  <c:v>8778</c:v>
                </c:pt>
                <c:pt idx="62">
                  <c:v>8850</c:v>
                </c:pt>
                <c:pt idx="63">
                  <c:v>8850</c:v>
                </c:pt>
                <c:pt idx="64">
                  <c:v>10040</c:v>
                </c:pt>
                <c:pt idx="65">
                  <c:v>10040</c:v>
                </c:pt>
                <c:pt idx="66">
                  <c:v>10760</c:v>
                </c:pt>
                <c:pt idx="67">
                  <c:v>10760</c:v>
                </c:pt>
                <c:pt idx="68">
                  <c:v>11965.5</c:v>
                </c:pt>
                <c:pt idx="69">
                  <c:v>11965.5</c:v>
                </c:pt>
                <c:pt idx="70">
                  <c:v>13903</c:v>
                </c:pt>
                <c:pt idx="71">
                  <c:v>13924.5</c:v>
                </c:pt>
                <c:pt idx="72">
                  <c:v>15859.5</c:v>
                </c:pt>
                <c:pt idx="73">
                  <c:v>15862.5</c:v>
                </c:pt>
                <c:pt idx="74">
                  <c:v>15870.5</c:v>
                </c:pt>
                <c:pt idx="75">
                  <c:v>15873</c:v>
                </c:pt>
                <c:pt idx="76">
                  <c:v>15903</c:v>
                </c:pt>
                <c:pt idx="77">
                  <c:v>15930</c:v>
                </c:pt>
                <c:pt idx="78">
                  <c:v>18817.5</c:v>
                </c:pt>
                <c:pt idx="79">
                  <c:v>18818</c:v>
                </c:pt>
                <c:pt idx="80">
                  <c:v>18820.5</c:v>
                </c:pt>
                <c:pt idx="81">
                  <c:v>18823</c:v>
                </c:pt>
                <c:pt idx="82">
                  <c:v>18828.5</c:v>
                </c:pt>
                <c:pt idx="83">
                  <c:v>18831</c:v>
                </c:pt>
                <c:pt idx="84">
                  <c:v>18831.5</c:v>
                </c:pt>
                <c:pt idx="85">
                  <c:v>18834</c:v>
                </c:pt>
                <c:pt idx="86">
                  <c:v>18836.5</c:v>
                </c:pt>
                <c:pt idx="87">
                  <c:v>18839.5</c:v>
                </c:pt>
                <c:pt idx="88">
                  <c:v>18842</c:v>
                </c:pt>
                <c:pt idx="89">
                  <c:v>18850</c:v>
                </c:pt>
                <c:pt idx="90">
                  <c:v>18855.5</c:v>
                </c:pt>
                <c:pt idx="91">
                  <c:v>20711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6.1629574249101662E-3</c:v>
                </c:pt>
                <c:pt idx="1">
                  <c:v>6.1629574249101662E-3</c:v>
                </c:pt>
                <c:pt idx="2">
                  <c:v>1.7700433496248003E-3</c:v>
                </c:pt>
                <c:pt idx="3">
                  <c:v>1.7700433496248003E-3</c:v>
                </c:pt>
                <c:pt idx="4">
                  <c:v>1.7700433496248003E-3</c:v>
                </c:pt>
                <c:pt idx="5">
                  <c:v>1.7680347012136045E-3</c:v>
                </c:pt>
                <c:pt idx="6">
                  <c:v>1.7680347012136045E-3</c:v>
                </c:pt>
                <c:pt idx="7">
                  <c:v>1.7258530845784912E-3</c:v>
                </c:pt>
                <c:pt idx="8">
                  <c:v>1.7258530845784912E-3</c:v>
                </c:pt>
                <c:pt idx="9">
                  <c:v>1.6917060615881611E-3</c:v>
                </c:pt>
                <c:pt idx="10">
                  <c:v>1.6917060615881611E-3</c:v>
                </c:pt>
                <c:pt idx="11">
                  <c:v>1.2477947627138738E-3</c:v>
                </c:pt>
                <c:pt idx="12">
                  <c:v>1.2477947627138738E-3</c:v>
                </c:pt>
                <c:pt idx="13">
                  <c:v>1.2256996301907193E-3</c:v>
                </c:pt>
                <c:pt idx="14">
                  <c:v>1.2256996301907193E-3</c:v>
                </c:pt>
                <c:pt idx="15">
                  <c:v>-2.1450128063671848E-4</c:v>
                </c:pt>
                <c:pt idx="16">
                  <c:v>-2.1450128063671848E-4</c:v>
                </c:pt>
                <c:pt idx="17">
                  <c:v>-8.2312174922906725E-4</c:v>
                </c:pt>
                <c:pt idx="18">
                  <c:v>-8.2312174922906725E-4</c:v>
                </c:pt>
                <c:pt idx="19">
                  <c:v>-1.1163844172636644E-3</c:v>
                </c:pt>
                <c:pt idx="20">
                  <c:v>-1.1163844172636644E-3</c:v>
                </c:pt>
                <c:pt idx="21">
                  <c:v>-1.3554135781959726E-3</c:v>
                </c:pt>
                <c:pt idx="22">
                  <c:v>-1.3554135781959726E-3</c:v>
                </c:pt>
                <c:pt idx="23">
                  <c:v>-1.3654568202519516E-3</c:v>
                </c:pt>
                <c:pt idx="24">
                  <c:v>-1.3654568202519516E-3</c:v>
                </c:pt>
                <c:pt idx="25">
                  <c:v>-1.5301659899700131E-3</c:v>
                </c:pt>
                <c:pt idx="26">
                  <c:v>-1.5301659899700131E-3</c:v>
                </c:pt>
                <c:pt idx="27">
                  <c:v>-1.6386330041745899E-3</c:v>
                </c:pt>
                <c:pt idx="28">
                  <c:v>-1.6386330041745899E-3</c:v>
                </c:pt>
                <c:pt idx="29">
                  <c:v>-2.0524145768809395E-3</c:v>
                </c:pt>
                <c:pt idx="30">
                  <c:v>-2.0524145768809395E-3</c:v>
                </c:pt>
                <c:pt idx="31">
                  <c:v>-2.1488297006183408E-3</c:v>
                </c:pt>
                <c:pt idx="32">
                  <c:v>-2.1488297006183408E-3</c:v>
                </c:pt>
                <c:pt idx="33">
                  <c:v>-2.3336253544483602E-3</c:v>
                </c:pt>
                <c:pt idx="34">
                  <c:v>-2.3336253544483602E-3</c:v>
                </c:pt>
                <c:pt idx="35">
                  <c:v>-2.789588543789823E-3</c:v>
                </c:pt>
                <c:pt idx="36">
                  <c:v>-2.789588543789823E-3</c:v>
                </c:pt>
                <c:pt idx="37">
                  <c:v>-3.0286177047221322E-3</c:v>
                </c:pt>
                <c:pt idx="38">
                  <c:v>-3.0286177047221322E-3</c:v>
                </c:pt>
                <c:pt idx="39">
                  <c:v>-3.4203041449053263E-3</c:v>
                </c:pt>
                <c:pt idx="40">
                  <c:v>-3.4203041449053263E-3</c:v>
                </c:pt>
                <c:pt idx="41">
                  <c:v>-4.4145851084472811E-3</c:v>
                </c:pt>
                <c:pt idx="42">
                  <c:v>-4.4145851084472811E-3</c:v>
                </c:pt>
                <c:pt idx="43">
                  <c:v>-4.7078477764818782E-3</c:v>
                </c:pt>
                <c:pt idx="44">
                  <c:v>-4.7078477764818782E-3</c:v>
                </c:pt>
                <c:pt idx="45">
                  <c:v>-5.7202065757245967E-3</c:v>
                </c:pt>
                <c:pt idx="46">
                  <c:v>-5.7202065757245967E-3</c:v>
                </c:pt>
                <c:pt idx="47">
                  <c:v>-5.9250887136665757E-3</c:v>
                </c:pt>
                <c:pt idx="48">
                  <c:v>-5.9250887136665757E-3</c:v>
                </c:pt>
                <c:pt idx="49">
                  <c:v>-6.1862130071220385E-3</c:v>
                </c:pt>
                <c:pt idx="50">
                  <c:v>-6.1862130071220385E-3</c:v>
                </c:pt>
                <c:pt idx="51">
                  <c:v>-6.2946800213266145E-3</c:v>
                </c:pt>
                <c:pt idx="52">
                  <c:v>-6.2946800213266145E-3</c:v>
                </c:pt>
                <c:pt idx="53">
                  <c:v>-9.540655853819139E-3</c:v>
                </c:pt>
                <c:pt idx="54">
                  <c:v>-2.5461203160957596E-2</c:v>
                </c:pt>
                <c:pt idx="55">
                  <c:v>-2.5461203160957596E-2</c:v>
                </c:pt>
                <c:pt idx="56">
                  <c:v>-2.5885027975719926E-2</c:v>
                </c:pt>
                <c:pt idx="57">
                  <c:v>-2.5885027975719926E-2</c:v>
                </c:pt>
                <c:pt idx="58">
                  <c:v>-2.8988389771017545E-2</c:v>
                </c:pt>
                <c:pt idx="59">
                  <c:v>-2.8988389771017545E-2</c:v>
                </c:pt>
                <c:pt idx="60">
                  <c:v>-2.9100874082044516E-2</c:v>
                </c:pt>
                <c:pt idx="61">
                  <c:v>-2.9100874082044516E-2</c:v>
                </c:pt>
                <c:pt idx="62">
                  <c:v>-2.9390119453256723E-2</c:v>
                </c:pt>
                <c:pt idx="63">
                  <c:v>-2.9390119453256723E-2</c:v>
                </c:pt>
                <c:pt idx="64">
                  <c:v>-3.4170702671902892E-2</c:v>
                </c:pt>
                <c:pt idx="65">
                  <c:v>-3.4170702671902892E-2</c:v>
                </c:pt>
                <c:pt idx="66">
                  <c:v>-3.7063156384024944E-2</c:v>
                </c:pt>
                <c:pt idx="67">
                  <c:v>-3.7063156384024944E-2</c:v>
                </c:pt>
                <c:pt idx="68">
                  <c:v>-4.190600770341818E-2</c:v>
                </c:pt>
                <c:pt idx="69">
                  <c:v>-4.190600770341818E-2</c:v>
                </c:pt>
                <c:pt idx="70">
                  <c:v>-4.9689520296802174E-2</c:v>
                </c:pt>
                <c:pt idx="71">
                  <c:v>-4.9775892178483598E-2</c:v>
                </c:pt>
                <c:pt idx="72">
                  <c:v>-5.7549361529811612E-2</c:v>
                </c:pt>
                <c:pt idx="73">
                  <c:v>-5.7561413420278783E-2</c:v>
                </c:pt>
                <c:pt idx="74">
                  <c:v>-5.7593551794857915E-2</c:v>
                </c:pt>
                <c:pt idx="75">
                  <c:v>-5.7603595036913903E-2</c:v>
                </c:pt>
                <c:pt idx="76">
                  <c:v>-5.7724113941585657E-2</c:v>
                </c:pt>
                <c:pt idx="77">
                  <c:v>-5.7832580955790226E-2</c:v>
                </c:pt>
                <c:pt idx="78">
                  <c:v>-6.9432525530446376E-2</c:v>
                </c:pt>
                <c:pt idx="79">
                  <c:v>-6.943453417885756E-2</c:v>
                </c:pt>
                <c:pt idx="80">
                  <c:v>-6.9444577420913561E-2</c:v>
                </c:pt>
                <c:pt idx="81">
                  <c:v>-6.9454620662969535E-2</c:v>
                </c:pt>
                <c:pt idx="82">
                  <c:v>-6.9476715795492694E-2</c:v>
                </c:pt>
                <c:pt idx="83">
                  <c:v>-6.9486759037548668E-2</c:v>
                </c:pt>
                <c:pt idx="84">
                  <c:v>-6.9488767685959851E-2</c:v>
                </c:pt>
                <c:pt idx="85">
                  <c:v>-6.9498810928015825E-2</c:v>
                </c:pt>
                <c:pt idx="86">
                  <c:v>-6.9508854170071827E-2</c:v>
                </c:pt>
                <c:pt idx="87">
                  <c:v>-6.9520906060538984E-2</c:v>
                </c:pt>
                <c:pt idx="88">
                  <c:v>-6.9530949302594958E-2</c:v>
                </c:pt>
                <c:pt idx="89">
                  <c:v>-6.9563087677174118E-2</c:v>
                </c:pt>
                <c:pt idx="90">
                  <c:v>-6.9585182809697249E-2</c:v>
                </c:pt>
                <c:pt idx="91">
                  <c:v>-7.7039277063645134E-2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BE-4877-9912-7A3530F19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380760"/>
        <c:axId val="1"/>
      </c:scatterChart>
      <c:valAx>
        <c:axId val="672380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380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661654135338346"/>
          <c:y val="0.92375366568914952"/>
          <c:w val="0.634586466165413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C2C04C5-CFBE-49F0-D586-26CD432D2E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214" TargetMode="External"/><Relationship Id="rId2" Type="http://schemas.openxmlformats.org/officeDocument/2006/relationships/hyperlink" Target="http://www.bav-astro.de/sfs/BAVM_link.php?BAVMnr=212" TargetMode="External"/><Relationship Id="rId1" Type="http://schemas.openxmlformats.org/officeDocument/2006/relationships/hyperlink" Target="http://www.bav-astro.de/sfs/BAVM_link.php?BAVMnr=212" TargetMode="External"/><Relationship Id="rId5" Type="http://schemas.openxmlformats.org/officeDocument/2006/relationships/hyperlink" Target="http://www.bav-astro.de/sfs/BAVM_link.php?BAVMnr=234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95" activePane="bottomRight" state="frozen"/>
      <selection pane="topRight" activeCell="O1" sqref="O1"/>
      <selection pane="bottomLeft" activeCell="A23" sqref="A23"/>
      <selection pane="bottomRight" activeCell="E10" sqref="E10"/>
    </sheetView>
  </sheetViews>
  <sheetFormatPr defaultColWidth="10.28515625" defaultRowHeight="12.75" x14ac:dyDescent="0.2"/>
  <cols>
    <col min="1" max="1" width="16.140625" customWidth="1"/>
    <col min="2" max="2" width="3.85546875" customWidth="1"/>
    <col min="3" max="3" width="11.85546875" customWidth="1"/>
    <col min="4" max="4" width="9.42578125" customWidth="1"/>
    <col min="5" max="5" width="16.28515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23</v>
      </c>
      <c r="B2" t="s">
        <v>38</v>
      </c>
      <c r="C2" s="3"/>
      <c r="D2" s="3"/>
    </row>
    <row r="3" spans="1:7" ht="13.5" thickBot="1" x14ac:dyDescent="0.25"/>
    <row r="4" spans="1:7" ht="14.25" thickTop="1" thickBot="1" x14ac:dyDescent="0.25">
      <c r="A4" s="5" t="s">
        <v>43</v>
      </c>
      <c r="C4" s="8">
        <v>52122.66</v>
      </c>
      <c r="D4" s="9">
        <v>0.36899999999999999</v>
      </c>
    </row>
    <row r="6" spans="1:7" x14ac:dyDescent="0.2">
      <c r="A6" s="5" t="s">
        <v>0</v>
      </c>
    </row>
    <row r="7" spans="1:7" x14ac:dyDescent="0.2">
      <c r="A7" t="s">
        <v>1</v>
      </c>
      <c r="C7">
        <v>52122.66</v>
      </c>
      <c r="D7" s="29" t="s">
        <v>28</v>
      </c>
    </row>
    <row r="8" spans="1:7" x14ac:dyDescent="0.2">
      <c r="A8" t="s">
        <v>2</v>
      </c>
      <c r="C8">
        <v>0.36912989874968966</v>
      </c>
      <c r="D8" s="30">
        <v>5221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7" x14ac:dyDescent="0.2">
      <c r="A11" s="12" t="s">
        <v>14</v>
      </c>
      <c r="B11" s="12"/>
      <c r="C11" s="24">
        <f ca="1">INTERCEPT(INDIRECT($G$11):G992,INDIRECT($F$11):F992)</f>
        <v>6.1629574249101662E-3</v>
      </c>
      <c r="D11" s="3"/>
      <c r="E11" s="12"/>
      <c r="F11" s="25" t="str">
        <f>"F"&amp;E19</f>
        <v>F22</v>
      </c>
      <c r="G11" s="26" t="str">
        <f>"G"&amp;E19</f>
        <v>G22</v>
      </c>
    </row>
    <row r="12" spans="1:7" x14ac:dyDescent="0.2">
      <c r="A12" s="12" t="s">
        <v>15</v>
      </c>
      <c r="B12" s="12"/>
      <c r="C12" s="24">
        <f ca="1">SLOPE(INDIRECT($G$11):G992,INDIRECT($F$11):F992)</f>
        <v>-4.0172968223917385E-6</v>
      </c>
      <c r="D12" s="3"/>
      <c r="E12" s="12"/>
    </row>
    <row r="13" spans="1:7" x14ac:dyDescent="0.2">
      <c r="A13" s="12" t="s">
        <v>18</v>
      </c>
      <c r="B13" s="12"/>
      <c r="C13" s="3" t="s">
        <v>12</v>
      </c>
      <c r="D13" s="16" t="s">
        <v>50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60162.812995601853</v>
      </c>
    </row>
    <row r="15" spans="1:7" x14ac:dyDescent="0.2">
      <c r="A15" s="14" t="s">
        <v>16</v>
      </c>
      <c r="B15" s="12"/>
      <c r="C15" s="15">
        <f ca="1">(C7+C11)+(C8+C12)*INT(MAX(F21:F3533))</f>
        <v>59767.632293727766</v>
      </c>
      <c r="D15" s="16" t="s">
        <v>51</v>
      </c>
      <c r="E15" s="17">
        <f ca="1">ROUND(2*(E14-$C$7)/$C$8,0)/2+E13</f>
        <v>21782.5</v>
      </c>
    </row>
    <row r="16" spans="1:7" x14ac:dyDescent="0.2">
      <c r="A16" s="18" t="s">
        <v>3</v>
      </c>
      <c r="B16" s="12"/>
      <c r="C16" s="19">
        <f ca="1">+C8+C12</f>
        <v>0.36912588145286729</v>
      </c>
      <c r="D16" s="16" t="s">
        <v>33</v>
      </c>
      <c r="E16" s="26">
        <f ca="1">ROUND(2*(E14-$C$15)/$C$16,0)/2+E13</f>
        <v>1071.5</v>
      </c>
    </row>
    <row r="17" spans="1:21" ht="13.5" thickBot="1" x14ac:dyDescent="0.25">
      <c r="A17" s="16" t="s">
        <v>29</v>
      </c>
      <c r="B17" s="12"/>
      <c r="C17" s="12">
        <f>COUNT(C21:C2191)</f>
        <v>92</v>
      </c>
      <c r="D17" s="16" t="s">
        <v>34</v>
      </c>
      <c r="E17" s="20">
        <f ca="1">+$C$15+$C$16*E16-15018.5-$C$9/24</f>
        <v>45145.046509037849</v>
      </c>
    </row>
    <row r="18" spans="1:21" ht="14.25" thickTop="1" thickBot="1" x14ac:dyDescent="0.25">
      <c r="A18" s="18" t="s">
        <v>4</v>
      </c>
      <c r="B18" s="12"/>
      <c r="C18" s="21">
        <f ca="1">+C15</f>
        <v>59767.632293727766</v>
      </c>
      <c r="D18" s="22">
        <f ca="1">+C16</f>
        <v>0.36912588145286729</v>
      </c>
      <c r="E18" s="23" t="s">
        <v>35</v>
      </c>
    </row>
    <row r="19" spans="1:21" ht="13.5" thickTop="1" x14ac:dyDescent="0.2">
      <c r="A19" s="27" t="s">
        <v>36</v>
      </c>
      <c r="E19" s="28">
        <v>22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56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  <c r="S20" s="65" t="s">
        <v>91</v>
      </c>
    </row>
    <row r="21" spans="1:21" ht="12" customHeight="1" x14ac:dyDescent="0.2">
      <c r="A21" t="s">
        <v>37</v>
      </c>
      <c r="C21">
        <v>52122.66</v>
      </c>
      <c r="D21" s="10" t="s">
        <v>12</v>
      </c>
      <c r="E21">
        <f t="shared" ref="E21:E52" si="0">+(C21-C$7)/C$8</f>
        <v>0</v>
      </c>
      <c r="F21">
        <f t="shared" ref="F21:F52" si="1">ROUND(2*E21,0)/2</f>
        <v>0</v>
      </c>
      <c r="G21">
        <f t="shared" ref="G21:G52" si="2">+C21-(C$7+F21*C$8)</f>
        <v>0</v>
      </c>
      <c r="H21">
        <f>+G21</f>
        <v>0</v>
      </c>
      <c r="O21">
        <f t="shared" ref="O21:O52" ca="1" si="3">+C$11+C$12*$F21</f>
        <v>6.1629574249101662E-3</v>
      </c>
      <c r="Q21" s="2">
        <f t="shared" ref="Q21:Q52" si="4">+C21-15018.5</f>
        <v>37104.160000000003</v>
      </c>
    </row>
    <row r="22" spans="1:21" ht="12" customHeight="1" x14ac:dyDescent="0.2">
      <c r="A22" s="55" t="s">
        <v>92</v>
      </c>
      <c r="B22" s="56" t="s">
        <v>41</v>
      </c>
      <c r="C22" s="62">
        <v>52122.66</v>
      </c>
      <c r="D22" s="63">
        <v>2E-3</v>
      </c>
      <c r="E22" s="35">
        <f t="shared" si="0"/>
        <v>0</v>
      </c>
      <c r="F22" s="57">
        <f t="shared" si="1"/>
        <v>0</v>
      </c>
      <c r="G22" s="57">
        <f t="shared" si="2"/>
        <v>0</v>
      </c>
      <c r="H22" s="57"/>
      <c r="I22" s="57">
        <f>+G22</f>
        <v>0</v>
      </c>
      <c r="J22" s="57"/>
      <c r="K22" s="57"/>
      <c r="L22" s="57"/>
      <c r="M22" s="57"/>
      <c r="N22" s="57"/>
      <c r="O22" s="57">
        <f t="shared" ca="1" si="3"/>
        <v>6.1629574249101662E-3</v>
      </c>
      <c r="P22" s="57"/>
      <c r="Q22" s="58">
        <f t="shared" si="4"/>
        <v>37104.160000000003</v>
      </c>
      <c r="R22" s="57"/>
      <c r="S22" s="57"/>
      <c r="T22" s="57"/>
      <c r="U22" s="57"/>
    </row>
    <row r="23" spans="1:21" ht="12" customHeight="1" x14ac:dyDescent="0.2">
      <c r="A23" s="31" t="s">
        <v>39</v>
      </c>
      <c r="B23" s="32" t="s">
        <v>40</v>
      </c>
      <c r="C23" s="31">
        <v>52526.303999999996</v>
      </c>
      <c r="D23" s="31">
        <v>5.0000000000000001E-3</v>
      </c>
      <c r="E23">
        <f t="shared" si="0"/>
        <v>1093.5012345713767</v>
      </c>
      <c r="F23">
        <f t="shared" si="1"/>
        <v>1093.5</v>
      </c>
      <c r="G23">
        <f t="shared" si="2"/>
        <v>4.5571720693260431E-4</v>
      </c>
      <c r="H23">
        <f>+G23</f>
        <v>4.5571720693260431E-4</v>
      </c>
      <c r="O23">
        <f t="shared" ca="1" si="3"/>
        <v>1.7700433496248003E-3</v>
      </c>
      <c r="Q23" s="2">
        <f t="shared" si="4"/>
        <v>37507.803999999996</v>
      </c>
      <c r="R23" t="e">
        <f>IF(ABS(#REF!-C22)&lt;0.00001,1,"")</f>
        <v>#REF!</v>
      </c>
    </row>
    <row r="24" spans="1:21" ht="12" customHeight="1" x14ac:dyDescent="0.2">
      <c r="A24" s="31" t="s">
        <v>39</v>
      </c>
      <c r="B24" s="32" t="s">
        <v>40</v>
      </c>
      <c r="C24" s="31">
        <v>52526.303999999996</v>
      </c>
      <c r="D24" s="31">
        <v>5.0000000000000001E-3</v>
      </c>
      <c r="E24">
        <f t="shared" si="0"/>
        <v>1093.5012345713767</v>
      </c>
      <c r="F24">
        <f t="shared" si="1"/>
        <v>1093.5</v>
      </c>
      <c r="G24">
        <f t="shared" si="2"/>
        <v>4.5571720693260431E-4</v>
      </c>
      <c r="H24">
        <f>+G24</f>
        <v>4.5571720693260431E-4</v>
      </c>
      <c r="O24">
        <f t="shared" ca="1" si="3"/>
        <v>1.7700433496248003E-3</v>
      </c>
      <c r="Q24" s="2">
        <f t="shared" si="4"/>
        <v>37507.803999999996</v>
      </c>
    </row>
    <row r="25" spans="1:21" ht="12" customHeight="1" x14ac:dyDescent="0.2">
      <c r="A25" s="55" t="s">
        <v>92</v>
      </c>
      <c r="B25" s="56" t="s">
        <v>40</v>
      </c>
      <c r="C25" s="62">
        <v>52526.303999999996</v>
      </c>
      <c r="D25" s="63">
        <v>5.0000000000000001E-3</v>
      </c>
      <c r="E25" s="35">
        <f t="shared" si="0"/>
        <v>1093.5012345713767</v>
      </c>
      <c r="F25" s="57">
        <f t="shared" si="1"/>
        <v>1093.5</v>
      </c>
      <c r="G25" s="57">
        <f t="shared" si="2"/>
        <v>4.5571720693260431E-4</v>
      </c>
      <c r="H25" s="57"/>
      <c r="I25" s="57">
        <f>+G25</f>
        <v>4.5571720693260431E-4</v>
      </c>
      <c r="J25" s="57"/>
      <c r="K25" s="57"/>
      <c r="L25" s="57"/>
      <c r="M25" s="57"/>
      <c r="N25" s="57"/>
      <c r="O25" s="57">
        <f t="shared" ca="1" si="3"/>
        <v>1.7700433496248003E-3</v>
      </c>
      <c r="P25" s="57"/>
      <c r="Q25" s="58">
        <f t="shared" si="4"/>
        <v>37507.803999999996</v>
      </c>
      <c r="R25" s="57"/>
      <c r="S25" s="57"/>
      <c r="T25" s="57"/>
      <c r="U25" s="57"/>
    </row>
    <row r="26" spans="1:21" ht="12" customHeight="1" x14ac:dyDescent="0.2">
      <c r="A26" s="31" t="s">
        <v>39</v>
      </c>
      <c r="B26" s="32" t="s">
        <v>41</v>
      </c>
      <c r="C26" s="31">
        <v>52526.485999999997</v>
      </c>
      <c r="D26" s="31">
        <v>3.0000000000000001E-3</v>
      </c>
      <c r="E26">
        <f t="shared" si="0"/>
        <v>1093.9942859351845</v>
      </c>
      <c r="F26">
        <f t="shared" si="1"/>
        <v>1094</v>
      </c>
      <c r="G26">
        <f t="shared" si="2"/>
        <v>-2.1092321694595739E-3</v>
      </c>
      <c r="H26">
        <f>+G26</f>
        <v>-2.1092321694595739E-3</v>
      </c>
      <c r="O26">
        <f t="shared" ca="1" si="3"/>
        <v>1.7680347012136045E-3</v>
      </c>
      <c r="Q26" s="2">
        <f t="shared" si="4"/>
        <v>37507.985999999997</v>
      </c>
    </row>
    <row r="27" spans="1:21" ht="12" customHeight="1" x14ac:dyDescent="0.2">
      <c r="A27" s="55" t="s">
        <v>92</v>
      </c>
      <c r="B27" s="56" t="s">
        <v>41</v>
      </c>
      <c r="C27" s="62">
        <v>52526.485999999997</v>
      </c>
      <c r="D27" s="63">
        <v>3.0000000000000001E-3</v>
      </c>
      <c r="E27" s="35">
        <f t="shared" si="0"/>
        <v>1093.9942859351845</v>
      </c>
      <c r="F27" s="57">
        <f t="shared" si="1"/>
        <v>1094</v>
      </c>
      <c r="G27" s="57">
        <f t="shared" si="2"/>
        <v>-2.1092321694595739E-3</v>
      </c>
      <c r="H27" s="57"/>
      <c r="I27" s="57">
        <f>+G27</f>
        <v>-2.1092321694595739E-3</v>
      </c>
      <c r="J27" s="57"/>
      <c r="K27" s="57"/>
      <c r="L27" s="57"/>
      <c r="M27" s="57"/>
      <c r="N27" s="57"/>
      <c r="O27" s="57">
        <f t="shared" ca="1" si="3"/>
        <v>1.7680347012136045E-3</v>
      </c>
      <c r="P27" s="57"/>
      <c r="Q27" s="58">
        <f t="shared" si="4"/>
        <v>37507.985999999997</v>
      </c>
      <c r="R27" s="57"/>
      <c r="S27" s="57"/>
      <c r="T27" s="57"/>
      <c r="U27" s="57"/>
    </row>
    <row r="28" spans="1:21" ht="12" customHeight="1" x14ac:dyDescent="0.2">
      <c r="A28" s="31" t="s">
        <v>39</v>
      </c>
      <c r="B28" s="32" t="s">
        <v>40</v>
      </c>
      <c r="C28" s="31">
        <v>52530.362999999998</v>
      </c>
      <c r="D28" s="31">
        <v>4.0000000000000001E-3</v>
      </c>
      <c r="E28">
        <f t="shared" si="0"/>
        <v>1104.4973636136183</v>
      </c>
      <c r="F28">
        <f t="shared" si="1"/>
        <v>1104.5</v>
      </c>
      <c r="G28">
        <f t="shared" si="2"/>
        <v>-9.7316903702449054E-4</v>
      </c>
      <c r="H28">
        <f>+G28</f>
        <v>-9.7316903702449054E-4</v>
      </c>
      <c r="O28">
        <f t="shared" ca="1" si="3"/>
        <v>1.7258530845784912E-3</v>
      </c>
      <c r="Q28" s="2">
        <f t="shared" si="4"/>
        <v>37511.862999999998</v>
      </c>
    </row>
    <row r="29" spans="1:21" ht="12" customHeight="1" x14ac:dyDescent="0.2">
      <c r="A29" s="55" t="s">
        <v>92</v>
      </c>
      <c r="B29" s="56" t="s">
        <v>40</v>
      </c>
      <c r="C29" s="62">
        <v>52530.362999999998</v>
      </c>
      <c r="D29" s="63">
        <v>4.0000000000000001E-3</v>
      </c>
      <c r="E29" s="35">
        <f t="shared" si="0"/>
        <v>1104.4973636136183</v>
      </c>
      <c r="F29" s="57">
        <f t="shared" si="1"/>
        <v>1104.5</v>
      </c>
      <c r="G29" s="57">
        <f t="shared" si="2"/>
        <v>-9.7316903702449054E-4</v>
      </c>
      <c r="H29" s="57"/>
      <c r="I29" s="57">
        <f>+G29</f>
        <v>-9.7316903702449054E-4</v>
      </c>
      <c r="J29" s="57"/>
      <c r="K29" s="57"/>
      <c r="L29" s="57"/>
      <c r="M29" s="57"/>
      <c r="N29" s="57"/>
      <c r="O29" s="57">
        <f t="shared" ca="1" si="3"/>
        <v>1.7258530845784912E-3</v>
      </c>
      <c r="P29" s="57"/>
      <c r="Q29" s="58">
        <f t="shared" si="4"/>
        <v>37511.862999999998</v>
      </c>
      <c r="R29" s="57"/>
      <c r="S29" s="57"/>
      <c r="T29" s="57"/>
      <c r="U29" s="57"/>
    </row>
    <row r="30" spans="1:21" ht="12" customHeight="1" x14ac:dyDescent="0.2">
      <c r="A30" s="31" t="s">
        <v>39</v>
      </c>
      <c r="B30" s="32" t="s">
        <v>41</v>
      </c>
      <c r="C30" s="31">
        <v>52533.495999999999</v>
      </c>
      <c r="D30" s="31">
        <v>3.0000000000000001E-3</v>
      </c>
      <c r="E30">
        <f t="shared" si="0"/>
        <v>1112.9848906619925</v>
      </c>
      <c r="F30">
        <f t="shared" si="1"/>
        <v>1113</v>
      </c>
      <c r="G30">
        <f t="shared" si="2"/>
        <v>-5.5773084095562808E-3</v>
      </c>
      <c r="H30">
        <f>+G30</f>
        <v>-5.5773084095562808E-3</v>
      </c>
      <c r="O30">
        <f t="shared" ca="1" si="3"/>
        <v>1.6917060615881611E-3</v>
      </c>
      <c r="Q30" s="2">
        <f t="shared" si="4"/>
        <v>37514.995999999999</v>
      </c>
    </row>
    <row r="31" spans="1:21" ht="12" customHeight="1" x14ac:dyDescent="0.2">
      <c r="A31" s="55" t="s">
        <v>92</v>
      </c>
      <c r="B31" s="56" t="s">
        <v>41</v>
      </c>
      <c r="C31" s="62">
        <v>52533.495999999999</v>
      </c>
      <c r="D31" s="63">
        <v>3.0000000000000001E-3</v>
      </c>
      <c r="E31" s="35">
        <f t="shared" si="0"/>
        <v>1112.9848906619925</v>
      </c>
      <c r="F31" s="57">
        <f t="shared" si="1"/>
        <v>1113</v>
      </c>
      <c r="G31" s="57">
        <f t="shared" si="2"/>
        <v>-5.5773084095562808E-3</v>
      </c>
      <c r="H31" s="57"/>
      <c r="I31" s="57">
        <f>+G31</f>
        <v>-5.5773084095562808E-3</v>
      </c>
      <c r="J31" s="57"/>
      <c r="K31" s="57"/>
      <c r="L31" s="57"/>
      <c r="M31" s="57"/>
      <c r="N31" s="57"/>
      <c r="O31" s="57">
        <f t="shared" ca="1" si="3"/>
        <v>1.6917060615881611E-3</v>
      </c>
      <c r="P31" s="57"/>
      <c r="Q31" s="58">
        <f t="shared" si="4"/>
        <v>37514.995999999999</v>
      </c>
      <c r="R31" s="57"/>
      <c r="S31" s="57"/>
      <c r="T31" s="57"/>
      <c r="U31" s="57"/>
    </row>
    <row r="32" spans="1:21" ht="12" customHeight="1" x14ac:dyDescent="0.2">
      <c r="A32" s="31" t="s">
        <v>39</v>
      </c>
      <c r="B32" s="32" t="s">
        <v>40</v>
      </c>
      <c r="C32" s="31">
        <v>52574.298000000003</v>
      </c>
      <c r="D32" s="31">
        <v>6.0000000000000001E-3</v>
      </c>
      <c r="E32">
        <f t="shared" si="0"/>
        <v>1223.5205046510168</v>
      </c>
      <c r="F32">
        <f t="shared" si="1"/>
        <v>1223.5</v>
      </c>
      <c r="G32">
        <f t="shared" si="2"/>
        <v>7.5688797514885664E-3</v>
      </c>
      <c r="H32">
        <f>+G32</f>
        <v>7.5688797514885664E-3</v>
      </c>
      <c r="O32">
        <f t="shared" ca="1" si="3"/>
        <v>1.2477947627138738E-3</v>
      </c>
      <c r="Q32" s="2">
        <f t="shared" si="4"/>
        <v>37555.798000000003</v>
      </c>
    </row>
    <row r="33" spans="1:21" ht="12" customHeight="1" x14ac:dyDescent="0.2">
      <c r="A33" s="55" t="s">
        <v>92</v>
      </c>
      <c r="B33" s="56" t="s">
        <v>40</v>
      </c>
      <c r="C33" s="62">
        <v>52574.298000000003</v>
      </c>
      <c r="D33" s="63">
        <v>6.0000000000000001E-3</v>
      </c>
      <c r="E33" s="35">
        <f t="shared" si="0"/>
        <v>1223.5205046510168</v>
      </c>
      <c r="F33" s="57">
        <f t="shared" si="1"/>
        <v>1223.5</v>
      </c>
      <c r="G33" s="57">
        <f t="shared" si="2"/>
        <v>7.5688797514885664E-3</v>
      </c>
      <c r="H33" s="57"/>
      <c r="I33" s="57">
        <f>+G33</f>
        <v>7.5688797514885664E-3</v>
      </c>
      <c r="J33" s="57"/>
      <c r="K33" s="57"/>
      <c r="L33" s="57"/>
      <c r="M33" s="57"/>
      <c r="N33" s="57"/>
      <c r="O33" s="57">
        <f t="shared" ca="1" si="3"/>
        <v>1.2477947627138738E-3</v>
      </c>
      <c r="P33" s="57"/>
      <c r="Q33" s="58">
        <f t="shared" si="4"/>
        <v>37555.798000000003</v>
      </c>
      <c r="R33" s="57"/>
      <c r="S33" s="57"/>
      <c r="T33" s="57"/>
      <c r="U33" s="57"/>
    </row>
    <row r="34" spans="1:21" ht="12" customHeight="1" x14ac:dyDescent="0.2">
      <c r="A34" s="31" t="s">
        <v>39</v>
      </c>
      <c r="B34" s="32" t="s">
        <v>41</v>
      </c>
      <c r="C34" s="31">
        <v>52576.322</v>
      </c>
      <c r="D34" s="31">
        <v>4.0000000000000001E-3</v>
      </c>
      <c r="E34">
        <f t="shared" si="0"/>
        <v>1229.0036692682781</v>
      </c>
      <c r="F34">
        <f t="shared" si="1"/>
        <v>1229</v>
      </c>
      <c r="G34">
        <f t="shared" si="2"/>
        <v>1.3544366302085109E-3</v>
      </c>
      <c r="H34">
        <f>+G34</f>
        <v>1.3544366302085109E-3</v>
      </c>
      <c r="O34">
        <f t="shared" ca="1" si="3"/>
        <v>1.2256996301907193E-3</v>
      </c>
      <c r="Q34" s="2">
        <f t="shared" si="4"/>
        <v>37557.822</v>
      </c>
    </row>
    <row r="35" spans="1:21" ht="12" customHeight="1" x14ac:dyDescent="0.2">
      <c r="A35" s="55" t="s">
        <v>92</v>
      </c>
      <c r="B35" s="56" t="s">
        <v>41</v>
      </c>
      <c r="C35" s="62">
        <v>52576.322</v>
      </c>
      <c r="D35" s="63">
        <v>4.0000000000000001E-3</v>
      </c>
      <c r="E35" s="35">
        <f t="shared" si="0"/>
        <v>1229.0036692682781</v>
      </c>
      <c r="F35" s="57">
        <f t="shared" si="1"/>
        <v>1229</v>
      </c>
      <c r="G35" s="57">
        <f t="shared" si="2"/>
        <v>1.3544366302085109E-3</v>
      </c>
      <c r="H35" s="57"/>
      <c r="I35" s="57">
        <f>+G35</f>
        <v>1.3544366302085109E-3</v>
      </c>
      <c r="J35" s="57"/>
      <c r="K35" s="57"/>
      <c r="L35" s="57"/>
      <c r="M35" s="57"/>
      <c r="N35" s="57"/>
      <c r="O35" s="57">
        <f t="shared" ca="1" si="3"/>
        <v>1.2256996301907193E-3</v>
      </c>
      <c r="P35" s="57"/>
      <c r="Q35" s="58">
        <f t="shared" si="4"/>
        <v>37557.822</v>
      </c>
      <c r="R35" s="57"/>
      <c r="S35" s="57"/>
      <c r="T35" s="57"/>
      <c r="U35" s="57"/>
    </row>
    <row r="36" spans="1:21" ht="12" customHeight="1" x14ac:dyDescent="0.2">
      <c r="A36" s="31" t="s">
        <v>39</v>
      </c>
      <c r="B36" s="32" t="s">
        <v>40</v>
      </c>
      <c r="C36" s="31">
        <v>52708.658000000003</v>
      </c>
      <c r="D36" s="31">
        <v>3.0000000000000001E-3</v>
      </c>
      <c r="E36">
        <f t="shared" si="0"/>
        <v>1587.5116103704463</v>
      </c>
      <c r="F36">
        <f t="shared" si="1"/>
        <v>1587.5</v>
      </c>
      <c r="G36">
        <f t="shared" si="2"/>
        <v>4.2857348671532236E-3</v>
      </c>
      <c r="H36">
        <f>+G36</f>
        <v>4.2857348671532236E-3</v>
      </c>
      <c r="O36">
        <f t="shared" ca="1" si="3"/>
        <v>-2.1450128063671848E-4</v>
      </c>
      <c r="Q36" s="2">
        <f t="shared" si="4"/>
        <v>37690.158000000003</v>
      </c>
    </row>
    <row r="37" spans="1:21" ht="12" customHeight="1" x14ac:dyDescent="0.2">
      <c r="A37" s="55" t="s">
        <v>92</v>
      </c>
      <c r="B37" s="56" t="s">
        <v>40</v>
      </c>
      <c r="C37" s="62">
        <v>52708.658000000003</v>
      </c>
      <c r="D37" s="63">
        <v>3.0000000000000001E-3</v>
      </c>
      <c r="E37" s="35">
        <f t="shared" si="0"/>
        <v>1587.5116103704463</v>
      </c>
      <c r="F37" s="57">
        <f t="shared" si="1"/>
        <v>1587.5</v>
      </c>
      <c r="G37" s="57">
        <f t="shared" si="2"/>
        <v>4.2857348671532236E-3</v>
      </c>
      <c r="H37" s="57"/>
      <c r="I37" s="57">
        <f>+G37</f>
        <v>4.2857348671532236E-3</v>
      </c>
      <c r="J37" s="57"/>
      <c r="K37" s="57"/>
      <c r="L37" s="57"/>
      <c r="M37" s="57"/>
      <c r="N37" s="57"/>
      <c r="O37" s="57">
        <f t="shared" ca="1" si="3"/>
        <v>-2.1450128063671848E-4</v>
      </c>
      <c r="P37" s="57"/>
      <c r="Q37" s="58">
        <f t="shared" si="4"/>
        <v>37690.158000000003</v>
      </c>
      <c r="R37" s="57"/>
      <c r="S37" s="57"/>
      <c r="T37" s="57"/>
      <c r="U37" s="57"/>
    </row>
    <row r="38" spans="1:21" ht="12" customHeight="1" x14ac:dyDescent="0.2">
      <c r="A38" s="31" t="s">
        <v>39</v>
      </c>
      <c r="B38" s="32" t="s">
        <v>41</v>
      </c>
      <c r="C38" s="31">
        <v>52764.582000000002</v>
      </c>
      <c r="D38" s="31">
        <v>3.0000000000000001E-3</v>
      </c>
      <c r="E38">
        <f t="shared" si="0"/>
        <v>1739.0138327301734</v>
      </c>
      <c r="F38">
        <f t="shared" si="1"/>
        <v>1739</v>
      </c>
      <c r="G38">
        <f t="shared" si="2"/>
        <v>5.1060742916888557E-3</v>
      </c>
      <c r="H38">
        <f>+G38</f>
        <v>5.1060742916888557E-3</v>
      </c>
      <c r="O38">
        <f t="shared" ca="1" si="3"/>
        <v>-8.2312174922906725E-4</v>
      </c>
      <c r="Q38" s="2">
        <f t="shared" si="4"/>
        <v>37746.082000000002</v>
      </c>
    </row>
    <row r="39" spans="1:21" ht="12" customHeight="1" x14ac:dyDescent="0.2">
      <c r="A39" s="55" t="s">
        <v>92</v>
      </c>
      <c r="B39" s="56" t="s">
        <v>41</v>
      </c>
      <c r="C39" s="62">
        <v>52764.582000000002</v>
      </c>
      <c r="D39" s="63">
        <v>3.0000000000000001E-3</v>
      </c>
      <c r="E39" s="35">
        <f t="shared" si="0"/>
        <v>1739.0138327301734</v>
      </c>
      <c r="F39" s="57">
        <f t="shared" si="1"/>
        <v>1739</v>
      </c>
      <c r="G39" s="57">
        <f t="shared" si="2"/>
        <v>5.1060742916888557E-3</v>
      </c>
      <c r="H39" s="57"/>
      <c r="I39" s="57">
        <f>+G39</f>
        <v>5.1060742916888557E-3</v>
      </c>
      <c r="J39" s="57"/>
      <c r="K39" s="57"/>
      <c r="L39" s="57"/>
      <c r="M39" s="57"/>
      <c r="N39" s="57"/>
      <c r="O39" s="57">
        <f t="shared" ca="1" si="3"/>
        <v>-8.2312174922906725E-4</v>
      </c>
      <c r="P39" s="57"/>
      <c r="Q39" s="58">
        <f t="shared" si="4"/>
        <v>37746.082000000002</v>
      </c>
      <c r="R39" s="57"/>
      <c r="S39" s="57"/>
      <c r="T39" s="57"/>
      <c r="U39" s="57"/>
    </row>
    <row r="40" spans="1:21" ht="12" customHeight="1" x14ac:dyDescent="0.2">
      <c r="A40" s="31" t="s">
        <v>39</v>
      </c>
      <c r="B40" s="32" t="s">
        <v>41</v>
      </c>
      <c r="C40" s="31">
        <v>52791.525000000001</v>
      </c>
      <c r="D40" s="31">
        <v>6.0000000000000001E-3</v>
      </c>
      <c r="E40">
        <f t="shared" si="0"/>
        <v>1812.00439808741</v>
      </c>
      <c r="F40">
        <f t="shared" si="1"/>
        <v>1812</v>
      </c>
      <c r="G40">
        <f t="shared" si="2"/>
        <v>1.6234655631706119E-3</v>
      </c>
      <c r="H40">
        <f>+G40</f>
        <v>1.6234655631706119E-3</v>
      </c>
      <c r="O40">
        <f t="shared" ca="1" si="3"/>
        <v>-1.1163844172636644E-3</v>
      </c>
      <c r="Q40" s="2">
        <f t="shared" si="4"/>
        <v>37773.025000000001</v>
      </c>
    </row>
    <row r="41" spans="1:21" ht="12" customHeight="1" x14ac:dyDescent="0.2">
      <c r="A41" s="55" t="s">
        <v>92</v>
      </c>
      <c r="B41" s="56" t="s">
        <v>41</v>
      </c>
      <c r="C41" s="62">
        <v>52791.525000000001</v>
      </c>
      <c r="D41" s="63">
        <v>6.0000000000000001E-3</v>
      </c>
      <c r="E41" s="35">
        <f t="shared" si="0"/>
        <v>1812.00439808741</v>
      </c>
      <c r="F41" s="57">
        <f t="shared" si="1"/>
        <v>1812</v>
      </c>
      <c r="G41" s="57">
        <f t="shared" si="2"/>
        <v>1.6234655631706119E-3</v>
      </c>
      <c r="H41" s="57"/>
      <c r="I41" s="57">
        <f>+G41</f>
        <v>1.6234655631706119E-3</v>
      </c>
      <c r="J41" s="57"/>
      <c r="K41" s="57"/>
      <c r="L41" s="57"/>
      <c r="M41" s="57"/>
      <c r="N41" s="57"/>
      <c r="O41" s="57">
        <f t="shared" ca="1" si="3"/>
        <v>-1.1163844172636644E-3</v>
      </c>
      <c r="P41" s="57"/>
      <c r="Q41" s="58">
        <f t="shared" si="4"/>
        <v>37773.025000000001</v>
      </c>
      <c r="R41" s="57"/>
      <c r="S41" s="57"/>
      <c r="T41" s="57"/>
      <c r="U41" s="57"/>
    </row>
    <row r="42" spans="1:21" ht="12" customHeight="1" x14ac:dyDescent="0.2">
      <c r="A42" s="31" t="s">
        <v>39</v>
      </c>
      <c r="B42" s="32" t="s">
        <v>40</v>
      </c>
      <c r="C42" s="31">
        <v>52813.489000000001</v>
      </c>
      <c r="D42" s="31">
        <v>4.0000000000000001E-3</v>
      </c>
      <c r="E42">
        <f t="shared" si="0"/>
        <v>1871.5064868491061</v>
      </c>
      <c r="F42">
        <f t="shared" si="1"/>
        <v>1871.5</v>
      </c>
      <c r="G42">
        <f t="shared" si="2"/>
        <v>2.3944899512571283E-3</v>
      </c>
      <c r="H42">
        <f>+G42</f>
        <v>2.3944899512571283E-3</v>
      </c>
      <c r="O42">
        <f t="shared" ca="1" si="3"/>
        <v>-1.3554135781959726E-3</v>
      </c>
      <c r="Q42" s="2">
        <f t="shared" si="4"/>
        <v>37794.989000000001</v>
      </c>
    </row>
    <row r="43" spans="1:21" ht="12" customHeight="1" x14ac:dyDescent="0.2">
      <c r="A43" s="55" t="s">
        <v>92</v>
      </c>
      <c r="B43" s="56" t="s">
        <v>40</v>
      </c>
      <c r="C43" s="62">
        <v>52813.489000000001</v>
      </c>
      <c r="D43" s="63">
        <v>4.0000000000000001E-3</v>
      </c>
      <c r="E43" s="35">
        <f t="shared" si="0"/>
        <v>1871.5064868491061</v>
      </c>
      <c r="F43" s="57">
        <f t="shared" si="1"/>
        <v>1871.5</v>
      </c>
      <c r="G43" s="57">
        <f t="shared" si="2"/>
        <v>2.3944899512571283E-3</v>
      </c>
      <c r="H43" s="57"/>
      <c r="I43" s="57">
        <f>+G43</f>
        <v>2.3944899512571283E-3</v>
      </c>
      <c r="J43" s="57"/>
      <c r="K43" s="57"/>
      <c r="L43" s="57"/>
      <c r="M43" s="57"/>
      <c r="N43" s="57"/>
      <c r="O43" s="57">
        <f t="shared" ca="1" si="3"/>
        <v>-1.3554135781959726E-3</v>
      </c>
      <c r="P43" s="57"/>
      <c r="Q43" s="58">
        <f t="shared" si="4"/>
        <v>37794.989000000001</v>
      </c>
      <c r="R43" s="57"/>
      <c r="S43" s="57"/>
      <c r="T43" s="57"/>
      <c r="U43" s="57"/>
    </row>
    <row r="44" spans="1:21" ht="12" customHeight="1" x14ac:dyDescent="0.2">
      <c r="A44" s="31" t="s">
        <v>39</v>
      </c>
      <c r="B44" s="32" t="s">
        <v>41</v>
      </c>
      <c r="C44" s="31">
        <v>52814.411</v>
      </c>
      <c r="D44" s="31">
        <v>4.0000000000000001E-3</v>
      </c>
      <c r="E44">
        <f t="shared" si="0"/>
        <v>1874.0042525492611</v>
      </c>
      <c r="F44">
        <f t="shared" si="1"/>
        <v>1874</v>
      </c>
      <c r="G44">
        <f t="shared" si="2"/>
        <v>1.5697430790169165E-3</v>
      </c>
      <c r="H44">
        <f>+G44</f>
        <v>1.5697430790169165E-3</v>
      </c>
      <c r="O44">
        <f t="shared" ca="1" si="3"/>
        <v>-1.3654568202519516E-3</v>
      </c>
      <c r="Q44" s="2">
        <f t="shared" si="4"/>
        <v>37795.911</v>
      </c>
    </row>
    <row r="45" spans="1:21" ht="12" customHeight="1" x14ac:dyDescent="0.2">
      <c r="A45" s="55" t="s">
        <v>92</v>
      </c>
      <c r="B45" s="56" t="s">
        <v>41</v>
      </c>
      <c r="C45" s="62">
        <v>52814.411</v>
      </c>
      <c r="D45" s="63">
        <v>4.0000000000000001E-3</v>
      </c>
      <c r="E45" s="35">
        <f t="shared" si="0"/>
        <v>1874.0042525492611</v>
      </c>
      <c r="F45" s="57">
        <f t="shared" si="1"/>
        <v>1874</v>
      </c>
      <c r="G45" s="57">
        <f t="shared" si="2"/>
        <v>1.5697430790169165E-3</v>
      </c>
      <c r="H45" s="57"/>
      <c r="I45" s="57">
        <f>+G45</f>
        <v>1.5697430790169165E-3</v>
      </c>
      <c r="J45" s="57"/>
      <c r="K45" s="57"/>
      <c r="L45" s="57"/>
      <c r="M45" s="57"/>
      <c r="N45" s="57"/>
      <c r="O45" s="57">
        <f t="shared" ca="1" si="3"/>
        <v>-1.3654568202519516E-3</v>
      </c>
      <c r="P45" s="57"/>
      <c r="Q45" s="58">
        <f t="shared" si="4"/>
        <v>37795.911</v>
      </c>
      <c r="R45" s="57"/>
      <c r="S45" s="57"/>
      <c r="T45" s="57"/>
      <c r="U45" s="57"/>
    </row>
    <row r="46" spans="1:21" ht="12" customHeight="1" x14ac:dyDescent="0.2">
      <c r="A46" s="33" t="s">
        <v>42</v>
      </c>
      <c r="B46" s="34" t="s">
        <v>41</v>
      </c>
      <c r="C46" s="33">
        <v>52829.536</v>
      </c>
      <c r="D46" s="33">
        <v>3.0000000000000001E-3</v>
      </c>
      <c r="E46">
        <f t="shared" si="0"/>
        <v>1914.978988140258</v>
      </c>
      <c r="F46">
        <f t="shared" si="1"/>
        <v>1915</v>
      </c>
      <c r="G46">
        <f t="shared" si="2"/>
        <v>-7.756105660519097E-3</v>
      </c>
      <c r="H46">
        <f>+G46</f>
        <v>-7.756105660519097E-3</v>
      </c>
      <c r="O46">
        <f t="shared" ca="1" si="3"/>
        <v>-1.5301659899700131E-3</v>
      </c>
      <c r="Q46" s="2">
        <f t="shared" si="4"/>
        <v>37811.036</v>
      </c>
    </row>
    <row r="47" spans="1:21" ht="12" customHeight="1" x14ac:dyDescent="0.2">
      <c r="A47" s="55" t="s">
        <v>92</v>
      </c>
      <c r="B47" s="56" t="s">
        <v>41</v>
      </c>
      <c r="C47" s="62">
        <v>52829.536</v>
      </c>
      <c r="D47" s="63">
        <v>3.0000000000000001E-3</v>
      </c>
      <c r="E47" s="35">
        <f t="shared" si="0"/>
        <v>1914.978988140258</v>
      </c>
      <c r="F47" s="57">
        <f t="shared" si="1"/>
        <v>1915</v>
      </c>
      <c r="G47" s="57">
        <f t="shared" si="2"/>
        <v>-7.756105660519097E-3</v>
      </c>
      <c r="H47" s="57"/>
      <c r="I47" s="57">
        <f>+G47</f>
        <v>-7.756105660519097E-3</v>
      </c>
      <c r="J47" s="57"/>
      <c r="K47" s="57"/>
      <c r="L47" s="57"/>
      <c r="M47" s="57"/>
      <c r="N47" s="57"/>
      <c r="O47" s="57">
        <f t="shared" ca="1" si="3"/>
        <v>-1.5301659899700131E-3</v>
      </c>
      <c r="P47" s="57"/>
      <c r="Q47" s="58">
        <f t="shared" si="4"/>
        <v>37811.036</v>
      </c>
      <c r="R47" s="57"/>
      <c r="S47" s="57"/>
      <c r="T47" s="57"/>
      <c r="U47" s="57"/>
    </row>
    <row r="48" spans="1:21" ht="12" customHeight="1" x14ac:dyDescent="0.2">
      <c r="A48" s="33" t="s">
        <v>42</v>
      </c>
      <c r="B48" s="34" t="s">
        <v>41</v>
      </c>
      <c r="C48" s="33">
        <v>52839.512000000002</v>
      </c>
      <c r="D48" s="33">
        <v>4.0000000000000001E-3</v>
      </c>
      <c r="E48">
        <f t="shared" si="0"/>
        <v>1942.0047046530435</v>
      </c>
      <c r="F48">
        <f t="shared" si="1"/>
        <v>1942</v>
      </c>
      <c r="G48">
        <f t="shared" si="2"/>
        <v>1.7366281026625074E-3</v>
      </c>
      <c r="H48">
        <f>+G48</f>
        <v>1.7366281026625074E-3</v>
      </c>
      <c r="O48">
        <f t="shared" ca="1" si="3"/>
        <v>-1.6386330041745899E-3</v>
      </c>
      <c r="Q48" s="2">
        <f t="shared" si="4"/>
        <v>37821.012000000002</v>
      </c>
    </row>
    <row r="49" spans="1:21" ht="12" customHeight="1" x14ac:dyDescent="0.2">
      <c r="A49" s="55" t="s">
        <v>92</v>
      </c>
      <c r="B49" s="56" t="s">
        <v>41</v>
      </c>
      <c r="C49" s="62">
        <v>52839.512000000002</v>
      </c>
      <c r="D49" s="63">
        <v>4.0000000000000001E-3</v>
      </c>
      <c r="E49" s="35">
        <f t="shared" si="0"/>
        <v>1942.0047046530435</v>
      </c>
      <c r="F49" s="57">
        <f t="shared" si="1"/>
        <v>1942</v>
      </c>
      <c r="G49" s="57">
        <f t="shared" si="2"/>
        <v>1.7366281026625074E-3</v>
      </c>
      <c r="H49" s="57"/>
      <c r="I49" s="57">
        <f>+G49</f>
        <v>1.7366281026625074E-3</v>
      </c>
      <c r="J49" s="57"/>
      <c r="K49" s="57"/>
      <c r="L49" s="57"/>
      <c r="M49" s="57"/>
      <c r="N49" s="57"/>
      <c r="O49" s="57">
        <f t="shared" ca="1" si="3"/>
        <v>-1.6386330041745899E-3</v>
      </c>
      <c r="P49" s="57"/>
      <c r="Q49" s="58">
        <f t="shared" si="4"/>
        <v>37821.012000000002</v>
      </c>
      <c r="R49" s="57"/>
      <c r="S49" s="57"/>
      <c r="T49" s="57"/>
      <c r="U49" s="57"/>
    </row>
    <row r="50" spans="1:21" ht="12" customHeight="1" x14ac:dyDescent="0.2">
      <c r="A50" s="33" t="s">
        <v>42</v>
      </c>
      <c r="B50" s="34" t="s">
        <v>41</v>
      </c>
      <c r="C50" s="33">
        <v>52877.531999999999</v>
      </c>
      <c r="D50" s="33">
        <v>5.0000000000000001E-3</v>
      </c>
      <c r="E50">
        <f t="shared" si="0"/>
        <v>2045.0036763667342</v>
      </c>
      <c r="F50">
        <f t="shared" si="1"/>
        <v>2045</v>
      </c>
      <c r="G50">
        <f t="shared" si="2"/>
        <v>1.3570568771683611E-3</v>
      </c>
      <c r="H50">
        <f>+G50</f>
        <v>1.3570568771683611E-3</v>
      </c>
      <c r="O50">
        <f t="shared" ca="1" si="3"/>
        <v>-2.0524145768809395E-3</v>
      </c>
      <c r="Q50" s="2">
        <f t="shared" si="4"/>
        <v>37859.031999999999</v>
      </c>
    </row>
    <row r="51" spans="1:21" ht="12" customHeight="1" x14ac:dyDescent="0.2">
      <c r="A51" s="55" t="s">
        <v>92</v>
      </c>
      <c r="B51" s="56" t="s">
        <v>41</v>
      </c>
      <c r="C51" s="62">
        <v>52877.531999999999</v>
      </c>
      <c r="D51" s="63">
        <v>5.0000000000000001E-3</v>
      </c>
      <c r="E51" s="35">
        <f t="shared" si="0"/>
        <v>2045.0036763667342</v>
      </c>
      <c r="F51" s="57">
        <f t="shared" si="1"/>
        <v>2045</v>
      </c>
      <c r="G51" s="57">
        <f t="shared" si="2"/>
        <v>1.3570568771683611E-3</v>
      </c>
      <c r="H51" s="57"/>
      <c r="I51" s="57">
        <f>+G51</f>
        <v>1.3570568771683611E-3</v>
      </c>
      <c r="J51" s="57"/>
      <c r="K51" s="57"/>
      <c r="L51" s="57"/>
      <c r="M51" s="57"/>
      <c r="N51" s="57"/>
      <c r="O51" s="57">
        <f t="shared" ca="1" si="3"/>
        <v>-2.0524145768809395E-3</v>
      </c>
      <c r="P51" s="57"/>
      <c r="Q51" s="58">
        <f t="shared" si="4"/>
        <v>37859.031999999999</v>
      </c>
      <c r="R51" s="57"/>
      <c r="S51" s="57"/>
      <c r="T51" s="57"/>
      <c r="U51" s="57"/>
    </row>
    <row r="52" spans="1:21" ht="12" customHeight="1" x14ac:dyDescent="0.2">
      <c r="A52" s="33" t="s">
        <v>42</v>
      </c>
      <c r="B52" s="34" t="s">
        <v>41</v>
      </c>
      <c r="C52" s="33">
        <v>52886.392999999996</v>
      </c>
      <c r="D52" s="33">
        <v>4.0000000000000001E-3</v>
      </c>
      <c r="E52">
        <f t="shared" si="0"/>
        <v>2069.0087760078391</v>
      </c>
      <c r="F52">
        <f t="shared" si="1"/>
        <v>2069</v>
      </c>
      <c r="G52">
        <f t="shared" si="2"/>
        <v>3.2394868831033818E-3</v>
      </c>
      <c r="H52">
        <f>+G52</f>
        <v>3.2394868831033818E-3</v>
      </c>
      <c r="O52">
        <f t="shared" ca="1" si="3"/>
        <v>-2.1488297006183408E-3</v>
      </c>
      <c r="Q52" s="2">
        <f t="shared" si="4"/>
        <v>37867.892999999996</v>
      </c>
    </row>
    <row r="53" spans="1:21" ht="12" customHeight="1" x14ac:dyDescent="0.2">
      <c r="A53" s="55" t="s">
        <v>92</v>
      </c>
      <c r="B53" s="56" t="s">
        <v>41</v>
      </c>
      <c r="C53" s="62">
        <v>52886.392999999996</v>
      </c>
      <c r="D53" s="63">
        <v>4.0000000000000001E-3</v>
      </c>
      <c r="E53" s="35">
        <f t="shared" ref="E53:E84" si="5">+(C53-C$7)/C$8</f>
        <v>2069.0087760078391</v>
      </c>
      <c r="F53" s="57">
        <f t="shared" ref="F53:F84" si="6">ROUND(2*E53,0)/2</f>
        <v>2069</v>
      </c>
      <c r="G53" s="57">
        <f t="shared" ref="G53:G84" si="7">+C53-(C$7+F53*C$8)</f>
        <v>3.2394868831033818E-3</v>
      </c>
      <c r="H53" s="57"/>
      <c r="I53" s="57">
        <f>+G53</f>
        <v>3.2394868831033818E-3</v>
      </c>
      <c r="J53" s="57"/>
      <c r="K53" s="57"/>
      <c r="L53" s="57"/>
      <c r="M53" s="57"/>
      <c r="N53" s="57"/>
      <c r="O53" s="57">
        <f t="shared" ref="O53:O84" ca="1" si="8">+C$11+C$12*$F53</f>
        <v>-2.1488297006183408E-3</v>
      </c>
      <c r="P53" s="57"/>
      <c r="Q53" s="58">
        <f t="shared" ref="Q53:Q84" si="9">+C53-15018.5</f>
        <v>37867.892999999996</v>
      </c>
      <c r="R53" s="57"/>
      <c r="S53" s="57"/>
      <c r="T53" s="57"/>
      <c r="U53" s="57"/>
    </row>
    <row r="54" spans="1:21" ht="12" customHeight="1" x14ac:dyDescent="0.2">
      <c r="A54" s="33" t="s">
        <v>42</v>
      </c>
      <c r="B54" s="34" t="s">
        <v>41</v>
      </c>
      <c r="C54" s="33">
        <v>52903.364000000001</v>
      </c>
      <c r="D54" s="33">
        <v>4.0000000000000001E-3</v>
      </c>
      <c r="E54">
        <f t="shared" si="5"/>
        <v>2114.9844611460217</v>
      </c>
      <c r="F54">
        <f t="shared" si="6"/>
        <v>2115</v>
      </c>
      <c r="G54">
        <f t="shared" si="7"/>
        <v>-5.735855593229644E-3</v>
      </c>
      <c r="H54">
        <f>+G54</f>
        <v>-5.735855593229644E-3</v>
      </c>
      <c r="O54">
        <f t="shared" ca="1" si="8"/>
        <v>-2.3336253544483602E-3</v>
      </c>
      <c r="Q54" s="2">
        <f t="shared" si="9"/>
        <v>37884.864000000001</v>
      </c>
    </row>
    <row r="55" spans="1:21" s="57" customFormat="1" ht="12" customHeight="1" x14ac:dyDescent="0.2">
      <c r="A55" s="55" t="s">
        <v>92</v>
      </c>
      <c r="B55" s="56" t="s">
        <v>41</v>
      </c>
      <c r="C55" s="62">
        <v>52903.364000000001</v>
      </c>
      <c r="D55" s="63">
        <v>4.0000000000000001E-3</v>
      </c>
      <c r="E55" s="35">
        <f t="shared" si="5"/>
        <v>2114.9844611460217</v>
      </c>
      <c r="F55" s="57">
        <f t="shared" si="6"/>
        <v>2115</v>
      </c>
      <c r="G55" s="57">
        <f t="shared" si="7"/>
        <v>-5.735855593229644E-3</v>
      </c>
      <c r="I55" s="57">
        <f>+G55</f>
        <v>-5.735855593229644E-3</v>
      </c>
      <c r="O55" s="57">
        <f t="shared" ca="1" si="8"/>
        <v>-2.3336253544483602E-3</v>
      </c>
      <c r="Q55" s="58">
        <f t="shared" si="9"/>
        <v>37884.864000000001</v>
      </c>
    </row>
    <row r="56" spans="1:21" s="57" customFormat="1" ht="12" customHeight="1" x14ac:dyDescent="0.2">
      <c r="A56" s="33" t="s">
        <v>42</v>
      </c>
      <c r="B56" s="34" t="s">
        <v>40</v>
      </c>
      <c r="C56" s="33">
        <v>52945.260999999999</v>
      </c>
      <c r="D56" s="33">
        <v>3.0000000000000001E-3</v>
      </c>
      <c r="E56">
        <f t="shared" si="5"/>
        <v>2228.4865105381464</v>
      </c>
      <c r="F56">
        <f t="shared" si="6"/>
        <v>2228.5</v>
      </c>
      <c r="G56">
        <f t="shared" si="7"/>
        <v>-4.979363686288707E-3</v>
      </c>
      <c r="H56">
        <f>+G56</f>
        <v>-4.979363686288707E-3</v>
      </c>
      <c r="I56"/>
      <c r="J56"/>
      <c r="K56"/>
      <c r="L56"/>
      <c r="M56"/>
      <c r="N56"/>
      <c r="O56">
        <f t="shared" ca="1" si="8"/>
        <v>-2.789588543789823E-3</v>
      </c>
      <c r="P56"/>
      <c r="Q56" s="2">
        <f t="shared" si="9"/>
        <v>37926.760999999999</v>
      </c>
      <c r="R56"/>
      <c r="S56"/>
      <c r="T56"/>
      <c r="U56"/>
    </row>
    <row r="57" spans="1:21" s="57" customFormat="1" ht="12" customHeight="1" x14ac:dyDescent="0.2">
      <c r="A57" s="55" t="s">
        <v>92</v>
      </c>
      <c r="B57" s="56" t="s">
        <v>40</v>
      </c>
      <c r="C57" s="62">
        <v>52945.260999999999</v>
      </c>
      <c r="D57" s="63">
        <v>3.0000000000000001E-3</v>
      </c>
      <c r="E57" s="35">
        <f t="shared" si="5"/>
        <v>2228.4865105381464</v>
      </c>
      <c r="F57" s="57">
        <f t="shared" si="6"/>
        <v>2228.5</v>
      </c>
      <c r="G57" s="57">
        <f t="shared" si="7"/>
        <v>-4.979363686288707E-3</v>
      </c>
      <c r="I57" s="57">
        <f>+G57</f>
        <v>-4.979363686288707E-3</v>
      </c>
      <c r="O57" s="57">
        <f t="shared" ca="1" si="8"/>
        <v>-2.789588543789823E-3</v>
      </c>
      <c r="Q57" s="58">
        <f t="shared" si="9"/>
        <v>37926.760999999999</v>
      </c>
    </row>
    <row r="58" spans="1:21" s="57" customFormat="1" ht="12" customHeight="1" x14ac:dyDescent="0.2">
      <c r="A58" s="33" t="s">
        <v>42</v>
      </c>
      <c r="B58" s="34" t="s">
        <v>41</v>
      </c>
      <c r="C58" s="33">
        <v>52967.232000000004</v>
      </c>
      <c r="D58" s="33">
        <v>3.0000000000000001E-3</v>
      </c>
      <c r="E58">
        <f t="shared" si="5"/>
        <v>2288.0075628138484</v>
      </c>
      <c r="F58">
        <f t="shared" si="6"/>
        <v>2288</v>
      </c>
      <c r="G58">
        <f t="shared" si="7"/>
        <v>2.791660706861876E-3</v>
      </c>
      <c r="H58">
        <f>+G58</f>
        <v>2.791660706861876E-3</v>
      </c>
      <c r="I58"/>
      <c r="J58"/>
      <c r="K58"/>
      <c r="L58"/>
      <c r="M58"/>
      <c r="N58"/>
      <c r="O58">
        <f t="shared" ca="1" si="8"/>
        <v>-3.0286177047221322E-3</v>
      </c>
      <c r="P58"/>
      <c r="Q58" s="2">
        <f t="shared" si="9"/>
        <v>37948.732000000004</v>
      </c>
      <c r="R58"/>
      <c r="S58"/>
      <c r="T58"/>
      <c r="U58"/>
    </row>
    <row r="59" spans="1:21" s="57" customFormat="1" ht="12" customHeight="1" x14ac:dyDescent="0.2">
      <c r="A59" s="55" t="s">
        <v>92</v>
      </c>
      <c r="B59" s="56" t="s">
        <v>41</v>
      </c>
      <c r="C59" s="62">
        <v>52967.232000000004</v>
      </c>
      <c r="D59" s="63">
        <v>3.0000000000000001E-3</v>
      </c>
      <c r="E59" s="35">
        <f t="shared" si="5"/>
        <v>2288.0075628138484</v>
      </c>
      <c r="F59" s="57">
        <f t="shared" si="6"/>
        <v>2288</v>
      </c>
      <c r="G59" s="57">
        <f t="shared" si="7"/>
        <v>2.791660706861876E-3</v>
      </c>
      <c r="I59" s="57">
        <f>+G59</f>
        <v>2.791660706861876E-3</v>
      </c>
      <c r="O59" s="57">
        <f t="shared" ca="1" si="8"/>
        <v>-3.0286177047221322E-3</v>
      </c>
      <c r="Q59" s="58">
        <f t="shared" si="9"/>
        <v>37948.732000000004</v>
      </c>
    </row>
    <row r="60" spans="1:21" s="57" customFormat="1" ht="12" customHeight="1" x14ac:dyDescent="0.2">
      <c r="A60" s="33" t="s">
        <v>42</v>
      </c>
      <c r="B60" s="34" t="s">
        <v>40</v>
      </c>
      <c r="C60" s="33">
        <v>53003.224000000002</v>
      </c>
      <c r="D60" s="33">
        <v>4.0000000000000001E-3</v>
      </c>
      <c r="E60">
        <f t="shared" si="5"/>
        <v>2385.5125336165656</v>
      </c>
      <c r="F60">
        <f t="shared" si="6"/>
        <v>2385.5</v>
      </c>
      <c r="G60">
        <f t="shared" si="7"/>
        <v>4.6265326163847931E-3</v>
      </c>
      <c r="H60">
        <f>+G60</f>
        <v>4.6265326163847931E-3</v>
      </c>
      <c r="I60"/>
      <c r="J60"/>
      <c r="K60"/>
      <c r="L60"/>
      <c r="M60"/>
      <c r="N60"/>
      <c r="O60">
        <f t="shared" ca="1" si="8"/>
        <v>-3.4203041449053263E-3</v>
      </c>
      <c r="P60"/>
      <c r="Q60" s="2">
        <f t="shared" si="9"/>
        <v>37984.724000000002</v>
      </c>
      <c r="R60"/>
      <c r="S60"/>
      <c r="T60"/>
      <c r="U60"/>
    </row>
    <row r="61" spans="1:21" s="57" customFormat="1" ht="12" customHeight="1" x14ac:dyDescent="0.2">
      <c r="A61" s="55" t="s">
        <v>92</v>
      </c>
      <c r="B61" s="56" t="s">
        <v>40</v>
      </c>
      <c r="C61" s="62">
        <v>53003.224000000002</v>
      </c>
      <c r="D61" s="63">
        <v>4.0000000000000001E-3</v>
      </c>
      <c r="E61" s="35">
        <f t="shared" si="5"/>
        <v>2385.5125336165656</v>
      </c>
      <c r="F61" s="57">
        <f t="shared" si="6"/>
        <v>2385.5</v>
      </c>
      <c r="G61" s="57">
        <f t="shared" si="7"/>
        <v>4.6265326163847931E-3</v>
      </c>
      <c r="I61" s="57">
        <f>+G61</f>
        <v>4.6265326163847931E-3</v>
      </c>
      <c r="O61" s="57">
        <f t="shared" ca="1" si="8"/>
        <v>-3.4203041449053263E-3</v>
      </c>
      <c r="Q61" s="58">
        <f t="shared" si="9"/>
        <v>37984.724000000002</v>
      </c>
    </row>
    <row r="62" spans="1:21" s="57" customFormat="1" ht="12" customHeight="1" x14ac:dyDescent="0.2">
      <c r="A62" s="33" t="s">
        <v>42</v>
      </c>
      <c r="B62" s="34" t="s">
        <v>41</v>
      </c>
      <c r="C62" s="33">
        <v>53094.578000000001</v>
      </c>
      <c r="D62" s="33">
        <v>3.0000000000000001E-3</v>
      </c>
      <c r="E62">
        <f t="shared" si="5"/>
        <v>2632.9972275127579</v>
      </c>
      <c r="F62">
        <f t="shared" si="6"/>
        <v>2633</v>
      </c>
      <c r="G62">
        <f t="shared" si="7"/>
        <v>-1.0234079381916672E-3</v>
      </c>
      <c r="H62">
        <f>+G62</f>
        <v>-1.0234079381916672E-3</v>
      </c>
      <c r="I62"/>
      <c r="J62"/>
      <c r="K62"/>
      <c r="L62"/>
      <c r="M62"/>
      <c r="N62"/>
      <c r="O62">
        <f t="shared" ca="1" si="8"/>
        <v>-4.4145851084472811E-3</v>
      </c>
      <c r="P62"/>
      <c r="Q62" s="2">
        <f t="shared" si="9"/>
        <v>38076.078000000001</v>
      </c>
      <c r="R62"/>
      <c r="S62"/>
      <c r="T62"/>
      <c r="U62"/>
    </row>
    <row r="63" spans="1:21" s="57" customFormat="1" ht="12" customHeight="1" x14ac:dyDescent="0.2">
      <c r="A63" s="55" t="s">
        <v>92</v>
      </c>
      <c r="B63" s="56" t="s">
        <v>41</v>
      </c>
      <c r="C63" s="62">
        <v>53094.578000000001</v>
      </c>
      <c r="D63" s="63">
        <v>3.0000000000000001E-3</v>
      </c>
      <c r="E63" s="35">
        <f t="shared" si="5"/>
        <v>2632.9972275127579</v>
      </c>
      <c r="F63" s="57">
        <f t="shared" si="6"/>
        <v>2633</v>
      </c>
      <c r="G63" s="57">
        <f t="shared" si="7"/>
        <v>-1.0234079381916672E-3</v>
      </c>
      <c r="I63" s="57">
        <f>+G63</f>
        <v>-1.0234079381916672E-3</v>
      </c>
      <c r="O63" s="57">
        <f t="shared" ca="1" si="8"/>
        <v>-4.4145851084472811E-3</v>
      </c>
      <c r="Q63" s="58">
        <f t="shared" si="9"/>
        <v>38076.078000000001</v>
      </c>
    </row>
    <row r="64" spans="1:21" s="57" customFormat="1" ht="12" customHeight="1" x14ac:dyDescent="0.2">
      <c r="A64" s="33" t="s">
        <v>42</v>
      </c>
      <c r="B64" s="34" t="s">
        <v>41</v>
      </c>
      <c r="C64" s="33">
        <v>53121.531999999999</v>
      </c>
      <c r="D64" s="33">
        <v>4.0000000000000001E-3</v>
      </c>
      <c r="E64">
        <f t="shared" si="5"/>
        <v>2706.0175926776928</v>
      </c>
      <c r="F64">
        <f t="shared" si="6"/>
        <v>2706</v>
      </c>
      <c r="G64">
        <f t="shared" si="7"/>
        <v>6.4939833318931051E-3</v>
      </c>
      <c r="H64">
        <f>+G64</f>
        <v>6.4939833318931051E-3</v>
      </c>
      <c r="I64"/>
      <c r="J64"/>
      <c r="K64"/>
      <c r="L64"/>
      <c r="M64"/>
      <c r="N64"/>
      <c r="O64">
        <f t="shared" ca="1" si="8"/>
        <v>-4.7078477764818782E-3</v>
      </c>
      <c r="P64"/>
      <c r="Q64" s="2">
        <f t="shared" si="9"/>
        <v>38103.031999999999</v>
      </c>
      <c r="R64"/>
      <c r="S64"/>
      <c r="T64"/>
      <c r="U64"/>
    </row>
    <row r="65" spans="1:21" s="57" customFormat="1" ht="12" customHeight="1" x14ac:dyDescent="0.2">
      <c r="A65" s="55" t="s">
        <v>92</v>
      </c>
      <c r="B65" s="56" t="s">
        <v>41</v>
      </c>
      <c r="C65" s="62">
        <v>53121.531999999999</v>
      </c>
      <c r="D65" s="63">
        <v>4.0000000000000001E-3</v>
      </c>
      <c r="E65" s="35">
        <f t="shared" si="5"/>
        <v>2706.0175926776928</v>
      </c>
      <c r="F65" s="57">
        <f t="shared" si="6"/>
        <v>2706</v>
      </c>
      <c r="G65" s="57">
        <f t="shared" si="7"/>
        <v>6.4939833318931051E-3</v>
      </c>
      <c r="I65" s="57">
        <f>+G65</f>
        <v>6.4939833318931051E-3</v>
      </c>
      <c r="O65" s="57">
        <f t="shared" ca="1" si="8"/>
        <v>-4.7078477764818782E-3</v>
      </c>
      <c r="Q65" s="58">
        <f t="shared" si="9"/>
        <v>38103.031999999999</v>
      </c>
    </row>
    <row r="66" spans="1:21" s="57" customFormat="1" ht="12" customHeight="1" x14ac:dyDescent="0.2">
      <c r="A66" s="33" t="s">
        <v>47</v>
      </c>
      <c r="B66" s="34" t="s">
        <v>41</v>
      </c>
      <c r="C66" s="33">
        <v>53214.544999999998</v>
      </c>
      <c r="D66" s="33">
        <v>6.0000000000000001E-3</v>
      </c>
      <c r="E66">
        <f t="shared" si="5"/>
        <v>2957.9966393901132</v>
      </c>
      <c r="F66">
        <f t="shared" si="6"/>
        <v>2958</v>
      </c>
      <c r="G66">
        <f t="shared" si="7"/>
        <v>-1.2405015877448022E-3</v>
      </c>
      <c r="H66"/>
      <c r="I66"/>
      <c r="J66"/>
      <c r="K66"/>
      <c r="L66"/>
      <c r="M66"/>
      <c r="N66">
        <f>+G66</f>
        <v>-1.2405015877448022E-3</v>
      </c>
      <c r="O66">
        <f t="shared" ca="1" si="8"/>
        <v>-5.7202065757245967E-3</v>
      </c>
      <c r="P66"/>
      <c r="Q66" s="2">
        <f t="shared" si="9"/>
        <v>38196.044999999998</v>
      </c>
      <c r="R66"/>
      <c r="S66"/>
      <c r="T66"/>
      <c r="U66"/>
    </row>
    <row r="67" spans="1:21" s="57" customFormat="1" ht="12" customHeight="1" x14ac:dyDescent="0.2">
      <c r="A67" s="55" t="s">
        <v>92</v>
      </c>
      <c r="B67" s="56" t="s">
        <v>41</v>
      </c>
      <c r="C67" s="62">
        <v>53214.544999999998</v>
      </c>
      <c r="D67" s="63">
        <v>6.0000000000000001E-3</v>
      </c>
      <c r="E67" s="35">
        <f t="shared" si="5"/>
        <v>2957.9966393901132</v>
      </c>
      <c r="F67" s="57">
        <f t="shared" si="6"/>
        <v>2958</v>
      </c>
      <c r="G67" s="57">
        <f t="shared" si="7"/>
        <v>-1.2405015877448022E-3</v>
      </c>
      <c r="I67" s="57">
        <f>+G67</f>
        <v>-1.2405015877448022E-3</v>
      </c>
      <c r="O67" s="57">
        <f t="shared" ca="1" si="8"/>
        <v>-5.7202065757245967E-3</v>
      </c>
      <c r="Q67" s="58">
        <f t="shared" si="9"/>
        <v>38196.044999999998</v>
      </c>
    </row>
    <row r="68" spans="1:21" s="57" customFormat="1" ht="12" customHeight="1" x14ac:dyDescent="0.2">
      <c r="A68" s="33" t="s">
        <v>47</v>
      </c>
      <c r="B68" s="34" t="s">
        <v>41</v>
      </c>
      <c r="C68" s="33">
        <v>53233.366000000002</v>
      </c>
      <c r="D68" s="33">
        <v>4.0000000000000001E-3</v>
      </c>
      <c r="E68">
        <f t="shared" si="5"/>
        <v>3008.9841103691742</v>
      </c>
      <c r="F68">
        <f t="shared" si="6"/>
        <v>3009</v>
      </c>
      <c r="G68">
        <f t="shared" si="7"/>
        <v>-5.8653378146118484E-3</v>
      </c>
      <c r="H68"/>
      <c r="I68"/>
      <c r="J68"/>
      <c r="K68"/>
      <c r="L68"/>
      <c r="M68"/>
      <c r="N68">
        <f>+G68</f>
        <v>-5.8653378146118484E-3</v>
      </c>
      <c r="O68">
        <f t="shared" ca="1" si="8"/>
        <v>-5.9250887136665757E-3</v>
      </c>
      <c r="P68"/>
      <c r="Q68" s="2">
        <f t="shared" si="9"/>
        <v>38214.866000000002</v>
      </c>
      <c r="R68"/>
      <c r="S68"/>
      <c r="T68"/>
      <c r="U68"/>
    </row>
    <row r="69" spans="1:21" s="57" customFormat="1" ht="12" customHeight="1" x14ac:dyDescent="0.2">
      <c r="A69" s="55" t="s">
        <v>92</v>
      </c>
      <c r="B69" s="56" t="s">
        <v>41</v>
      </c>
      <c r="C69" s="62">
        <v>53233.366000000002</v>
      </c>
      <c r="D69" s="63">
        <v>4.0000000000000001E-3</v>
      </c>
      <c r="E69" s="35">
        <f t="shared" si="5"/>
        <v>3008.9841103691742</v>
      </c>
      <c r="F69" s="57">
        <f t="shared" si="6"/>
        <v>3009</v>
      </c>
      <c r="G69" s="57">
        <f t="shared" si="7"/>
        <v>-5.8653378146118484E-3</v>
      </c>
      <c r="I69" s="57">
        <f>+G69</f>
        <v>-5.8653378146118484E-3</v>
      </c>
      <c r="O69" s="57">
        <f t="shared" ca="1" si="8"/>
        <v>-5.9250887136665757E-3</v>
      </c>
      <c r="Q69" s="58">
        <f t="shared" si="9"/>
        <v>38214.866000000002</v>
      </c>
    </row>
    <row r="70" spans="1:21" s="57" customFormat="1" ht="12" customHeight="1" x14ac:dyDescent="0.2">
      <c r="A70" s="33" t="s">
        <v>47</v>
      </c>
      <c r="B70" s="34" t="s">
        <v>41</v>
      </c>
      <c r="C70" s="33">
        <v>53257.355000000003</v>
      </c>
      <c r="D70" s="33">
        <v>2E-3</v>
      </c>
      <c r="E70">
        <f t="shared" si="5"/>
        <v>3073.9720728215698</v>
      </c>
      <c r="F70">
        <f t="shared" si="6"/>
        <v>3074</v>
      </c>
      <c r="G70">
        <f t="shared" si="7"/>
        <v>-1.0308756543963682E-2</v>
      </c>
      <c r="H70"/>
      <c r="I70"/>
      <c r="J70"/>
      <c r="K70"/>
      <c r="L70"/>
      <c r="M70"/>
      <c r="N70">
        <f>+G70</f>
        <v>-1.0308756543963682E-2</v>
      </c>
      <c r="O70">
        <f t="shared" ca="1" si="8"/>
        <v>-6.1862130071220385E-3</v>
      </c>
      <c r="P70"/>
      <c r="Q70" s="2">
        <f t="shared" si="9"/>
        <v>38238.855000000003</v>
      </c>
      <c r="R70"/>
      <c r="S70"/>
      <c r="T70"/>
      <c r="U70"/>
    </row>
    <row r="71" spans="1:21" s="57" customFormat="1" ht="12" customHeight="1" x14ac:dyDescent="0.2">
      <c r="A71" s="55" t="s">
        <v>92</v>
      </c>
      <c r="B71" s="56" t="s">
        <v>41</v>
      </c>
      <c r="C71" s="62">
        <v>53257.355000000003</v>
      </c>
      <c r="D71" s="63">
        <v>2E-3</v>
      </c>
      <c r="E71" s="35">
        <f t="shared" si="5"/>
        <v>3073.9720728215698</v>
      </c>
      <c r="F71" s="57">
        <f t="shared" si="6"/>
        <v>3074</v>
      </c>
      <c r="G71" s="57">
        <f t="shared" si="7"/>
        <v>-1.0308756543963682E-2</v>
      </c>
      <c r="I71" s="57">
        <f>+G71</f>
        <v>-1.0308756543963682E-2</v>
      </c>
      <c r="O71" s="57">
        <f t="shared" ca="1" si="8"/>
        <v>-6.1862130071220385E-3</v>
      </c>
      <c r="Q71" s="58">
        <f t="shared" si="9"/>
        <v>38238.855000000003</v>
      </c>
    </row>
    <row r="72" spans="1:21" s="57" customFormat="1" ht="12" customHeight="1" x14ac:dyDescent="0.2">
      <c r="A72" s="33" t="s">
        <v>47</v>
      </c>
      <c r="B72" s="34" t="s">
        <v>41</v>
      </c>
      <c r="C72" s="33">
        <v>53267.319000000003</v>
      </c>
      <c r="D72" s="33">
        <v>2E-3</v>
      </c>
      <c r="E72" s="35">
        <f t="shared" si="5"/>
        <v>3100.9652804532188</v>
      </c>
      <c r="F72">
        <f t="shared" si="6"/>
        <v>3101</v>
      </c>
      <c r="G72">
        <f t="shared" si="7"/>
        <v>-1.2816022790502757E-2</v>
      </c>
      <c r="H72"/>
      <c r="I72"/>
      <c r="J72"/>
      <c r="K72"/>
      <c r="L72"/>
      <c r="M72"/>
      <c r="N72">
        <f>+G72</f>
        <v>-1.2816022790502757E-2</v>
      </c>
      <c r="O72">
        <f t="shared" ca="1" si="8"/>
        <v>-6.2946800213266145E-3</v>
      </c>
      <c r="P72"/>
      <c r="Q72" s="2">
        <f t="shared" si="9"/>
        <v>38248.819000000003</v>
      </c>
      <c r="R72"/>
      <c r="S72"/>
      <c r="T72"/>
      <c r="U72"/>
    </row>
    <row r="73" spans="1:21" s="57" customFormat="1" ht="12" customHeight="1" x14ac:dyDescent="0.2">
      <c r="A73" s="55" t="s">
        <v>92</v>
      </c>
      <c r="B73" s="56" t="s">
        <v>41</v>
      </c>
      <c r="C73" s="62">
        <v>53267.319000000003</v>
      </c>
      <c r="D73" s="63">
        <v>2E-3</v>
      </c>
      <c r="E73" s="35">
        <f t="shared" si="5"/>
        <v>3100.9652804532188</v>
      </c>
      <c r="F73" s="57">
        <f t="shared" si="6"/>
        <v>3101</v>
      </c>
      <c r="G73" s="57">
        <f t="shared" si="7"/>
        <v>-1.2816022790502757E-2</v>
      </c>
      <c r="I73" s="57">
        <f>+G73</f>
        <v>-1.2816022790502757E-2</v>
      </c>
      <c r="O73" s="57">
        <f t="shared" ca="1" si="8"/>
        <v>-6.2946800213266145E-3</v>
      </c>
      <c r="Q73" s="58">
        <f t="shared" si="9"/>
        <v>38248.819000000003</v>
      </c>
    </row>
    <row r="74" spans="1:21" s="57" customFormat="1" ht="12" customHeight="1" x14ac:dyDescent="0.2">
      <c r="A74" s="33" t="s">
        <v>47</v>
      </c>
      <c r="B74" s="34" t="s">
        <v>41</v>
      </c>
      <c r="C74" s="33">
        <v>53565.565999999999</v>
      </c>
      <c r="D74" s="33">
        <v>3.0000000000000001E-3</v>
      </c>
      <c r="E74" s="35">
        <f t="shared" si="5"/>
        <v>3908.9383029859714</v>
      </c>
      <c r="F74">
        <f t="shared" si="6"/>
        <v>3909</v>
      </c>
      <c r="G74">
        <f t="shared" si="7"/>
        <v>-2.2774212542572059E-2</v>
      </c>
      <c r="H74"/>
      <c r="I74"/>
      <c r="J74"/>
      <c r="K74"/>
      <c r="L74"/>
      <c r="M74"/>
      <c r="N74">
        <f>+G74</f>
        <v>-2.2774212542572059E-2</v>
      </c>
      <c r="O74">
        <f t="shared" ca="1" si="8"/>
        <v>-9.540655853819139E-3</v>
      </c>
      <c r="P74"/>
      <c r="Q74" s="2">
        <f t="shared" si="9"/>
        <v>38547.065999999999</v>
      </c>
      <c r="R74"/>
      <c r="S74"/>
      <c r="T74"/>
      <c r="U74"/>
    </row>
    <row r="75" spans="1:21" s="57" customFormat="1" ht="12" customHeight="1" x14ac:dyDescent="0.2">
      <c r="A75" s="52" t="s">
        <v>71</v>
      </c>
      <c r="B75" s="54" t="s">
        <v>41</v>
      </c>
      <c r="C75" s="53">
        <v>55028.422599999998</v>
      </c>
      <c r="D75" s="10"/>
      <c r="E75" s="35">
        <f t="shared" si="5"/>
        <v>7871.9242462947132</v>
      </c>
      <c r="F75">
        <f t="shared" si="6"/>
        <v>7872</v>
      </c>
      <c r="G75">
        <f t="shared" si="7"/>
        <v>-2.7962957559793722E-2</v>
      </c>
      <c r="H75"/>
      <c r="I75"/>
      <c r="J75">
        <f>+G75</f>
        <v>-2.7962957559793722E-2</v>
      </c>
      <c r="K75"/>
      <c r="L75"/>
      <c r="M75"/>
      <c r="N75"/>
      <c r="O75">
        <f t="shared" ca="1" si="8"/>
        <v>-2.5461203160957596E-2</v>
      </c>
      <c r="P75"/>
      <c r="Q75" s="2">
        <f t="shared" si="9"/>
        <v>40009.922599999998</v>
      </c>
      <c r="R75"/>
      <c r="S75"/>
      <c r="T75"/>
      <c r="U75"/>
    </row>
    <row r="76" spans="1:21" s="57" customFormat="1" ht="12" customHeight="1" x14ac:dyDescent="0.2">
      <c r="A76" s="55" t="s">
        <v>92</v>
      </c>
      <c r="B76" s="56" t="s">
        <v>41</v>
      </c>
      <c r="C76" s="62">
        <v>55028.422599999998</v>
      </c>
      <c r="D76" s="63">
        <v>4.0000000000000002E-4</v>
      </c>
      <c r="E76" s="35">
        <f t="shared" si="5"/>
        <v>7871.9242462947132</v>
      </c>
      <c r="F76" s="57">
        <f t="shared" si="6"/>
        <v>7872</v>
      </c>
      <c r="G76" s="57">
        <f t="shared" si="7"/>
        <v>-2.7962957559793722E-2</v>
      </c>
      <c r="I76" s="57">
        <f>+G76</f>
        <v>-2.7962957559793722E-2</v>
      </c>
      <c r="O76" s="57">
        <f t="shared" ca="1" si="8"/>
        <v>-2.5461203160957596E-2</v>
      </c>
      <c r="Q76" s="58">
        <f t="shared" si="9"/>
        <v>40009.922599999998</v>
      </c>
    </row>
    <row r="77" spans="1:21" s="57" customFormat="1" ht="12" customHeight="1" x14ac:dyDescent="0.2">
      <c r="A77" s="52" t="s">
        <v>71</v>
      </c>
      <c r="B77" s="54" t="s">
        <v>40</v>
      </c>
      <c r="C77" s="53">
        <v>55067.365599999997</v>
      </c>
      <c r="D77" s="31"/>
      <c r="E77" s="35">
        <f t="shared" si="5"/>
        <v>7977.4236927819966</v>
      </c>
      <c r="F77">
        <f t="shared" si="6"/>
        <v>7977.5</v>
      </c>
      <c r="G77">
        <f t="shared" si="7"/>
        <v>-2.8167275653686374E-2</v>
      </c>
      <c r="H77"/>
      <c r="I77"/>
      <c r="J77">
        <f>+G77</f>
        <v>-2.8167275653686374E-2</v>
      </c>
      <c r="K77"/>
      <c r="L77"/>
      <c r="M77"/>
      <c r="N77"/>
      <c r="O77">
        <f t="shared" ca="1" si="8"/>
        <v>-2.5885027975719926E-2</v>
      </c>
      <c r="P77"/>
      <c r="Q77" s="2">
        <f t="shared" si="9"/>
        <v>40048.865599999997</v>
      </c>
      <c r="R77"/>
      <c r="S77"/>
      <c r="T77"/>
      <c r="U77"/>
    </row>
    <row r="78" spans="1:21" s="57" customFormat="1" ht="12" customHeight="1" x14ac:dyDescent="0.2">
      <c r="A78" s="55" t="s">
        <v>92</v>
      </c>
      <c r="B78" s="56" t="s">
        <v>40</v>
      </c>
      <c r="C78" s="62">
        <v>55067.365599999997</v>
      </c>
      <c r="D78" s="63">
        <v>1.4E-3</v>
      </c>
      <c r="E78" s="35">
        <f t="shared" si="5"/>
        <v>7977.4236927819966</v>
      </c>
      <c r="F78" s="57">
        <f t="shared" si="6"/>
        <v>7977.5</v>
      </c>
      <c r="G78" s="57">
        <f t="shared" si="7"/>
        <v>-2.8167275653686374E-2</v>
      </c>
      <c r="I78" s="57">
        <f>+G78</f>
        <v>-2.8167275653686374E-2</v>
      </c>
      <c r="O78" s="57">
        <f t="shared" ca="1" si="8"/>
        <v>-2.5885027975719926E-2</v>
      </c>
      <c r="Q78" s="58">
        <f t="shared" si="9"/>
        <v>40048.865599999997</v>
      </c>
    </row>
    <row r="79" spans="1:21" s="57" customFormat="1" ht="12" customHeight="1" x14ac:dyDescent="0.2">
      <c r="A79" s="33" t="s">
        <v>45</v>
      </c>
      <c r="B79" s="34" t="s">
        <v>41</v>
      </c>
      <c r="C79" s="33">
        <v>55352.514600000002</v>
      </c>
      <c r="D79" s="33">
        <v>8.9999999999999998E-4</v>
      </c>
      <c r="E79" s="35">
        <f t="shared" si="5"/>
        <v>8749.9132715613287</v>
      </c>
      <c r="F79">
        <f t="shared" si="6"/>
        <v>8750</v>
      </c>
      <c r="G79">
        <f t="shared" si="7"/>
        <v>-3.2014059783250559E-2</v>
      </c>
      <c r="H79">
        <f>+G79</f>
        <v>-3.2014059783250559E-2</v>
      </c>
      <c r="I79"/>
      <c r="J79"/>
      <c r="K79"/>
      <c r="L79"/>
      <c r="M79"/>
      <c r="N79"/>
      <c r="O79">
        <f t="shared" ca="1" si="8"/>
        <v>-2.8988389771017545E-2</v>
      </c>
      <c r="P79"/>
      <c r="Q79" s="2">
        <f t="shared" si="9"/>
        <v>40334.014600000002</v>
      </c>
      <c r="R79"/>
      <c r="S79"/>
      <c r="T79"/>
      <c r="U79"/>
    </row>
    <row r="80" spans="1:21" s="57" customFormat="1" ht="12" customHeight="1" x14ac:dyDescent="0.2">
      <c r="A80" s="55" t="s">
        <v>92</v>
      </c>
      <c r="B80" s="56" t="s">
        <v>41</v>
      </c>
      <c r="C80" s="62">
        <v>55352.514600000002</v>
      </c>
      <c r="D80" s="63">
        <v>8.9999999999999998E-4</v>
      </c>
      <c r="E80" s="35">
        <f t="shared" si="5"/>
        <v>8749.9132715613287</v>
      </c>
      <c r="F80" s="57">
        <f t="shared" si="6"/>
        <v>8750</v>
      </c>
      <c r="G80" s="57">
        <f t="shared" si="7"/>
        <v>-3.2014059783250559E-2</v>
      </c>
      <c r="I80" s="57">
        <f>+G80</f>
        <v>-3.2014059783250559E-2</v>
      </c>
      <c r="O80" s="57">
        <f t="shared" ca="1" si="8"/>
        <v>-2.8988389771017545E-2</v>
      </c>
      <c r="Q80" s="58">
        <f t="shared" si="9"/>
        <v>40334.014600000002</v>
      </c>
    </row>
    <row r="81" spans="1:21" s="57" customFormat="1" ht="12" customHeight="1" x14ac:dyDescent="0.2">
      <c r="A81" s="33" t="s">
        <v>44</v>
      </c>
      <c r="B81" s="34" t="s">
        <v>41</v>
      </c>
      <c r="C81" s="33">
        <v>55362.8485</v>
      </c>
      <c r="D81" s="33">
        <v>2.0000000000000001E-4</v>
      </c>
      <c r="E81" s="35">
        <f t="shared" si="5"/>
        <v>8777.9085654538048</v>
      </c>
      <c r="F81">
        <f t="shared" si="6"/>
        <v>8778</v>
      </c>
      <c r="G81">
        <f t="shared" si="7"/>
        <v>-3.3751224778825417E-2</v>
      </c>
      <c r="H81">
        <f>+G81</f>
        <v>-3.3751224778825417E-2</v>
      </c>
      <c r="I81"/>
      <c r="J81"/>
      <c r="K81"/>
      <c r="L81"/>
      <c r="M81"/>
      <c r="N81"/>
      <c r="O81">
        <f t="shared" ca="1" si="8"/>
        <v>-2.9100874082044516E-2</v>
      </c>
      <c r="P81"/>
      <c r="Q81" s="2">
        <f t="shared" si="9"/>
        <v>40344.3485</v>
      </c>
      <c r="R81"/>
      <c r="S81"/>
      <c r="T81"/>
      <c r="U81"/>
    </row>
    <row r="82" spans="1:21" s="57" customFormat="1" ht="12" customHeight="1" x14ac:dyDescent="0.2">
      <c r="A82" s="55" t="s">
        <v>92</v>
      </c>
      <c r="B82" s="56" t="s">
        <v>41</v>
      </c>
      <c r="C82" s="62">
        <v>55362.8485</v>
      </c>
      <c r="D82" s="63">
        <v>2.0000000000000001E-4</v>
      </c>
      <c r="E82" s="35">
        <f t="shared" si="5"/>
        <v>8777.9085654538048</v>
      </c>
      <c r="F82" s="57">
        <f t="shared" si="6"/>
        <v>8778</v>
      </c>
      <c r="G82" s="57">
        <f t="shared" si="7"/>
        <v>-3.3751224778825417E-2</v>
      </c>
      <c r="I82" s="57">
        <f>+G82</f>
        <v>-3.3751224778825417E-2</v>
      </c>
      <c r="O82" s="57">
        <f t="shared" ca="1" si="8"/>
        <v>-2.9100874082044516E-2</v>
      </c>
      <c r="Q82" s="58">
        <f t="shared" si="9"/>
        <v>40344.3485</v>
      </c>
    </row>
    <row r="83" spans="1:21" s="57" customFormat="1" ht="12" customHeight="1" x14ac:dyDescent="0.2">
      <c r="A83" s="38" t="s">
        <v>53</v>
      </c>
      <c r="B83" s="38"/>
      <c r="C83" s="37">
        <v>55389.428</v>
      </c>
      <c r="D83" s="37">
        <v>1.1000000000000001E-3</v>
      </c>
      <c r="E83" s="35">
        <f t="shared" si="5"/>
        <v>8849.9143826201453</v>
      </c>
      <c r="F83">
        <f t="shared" si="6"/>
        <v>8850</v>
      </c>
      <c r="G83">
        <f t="shared" si="7"/>
        <v>-3.1603934759914409E-2</v>
      </c>
      <c r="H83">
        <f>+G83</f>
        <v>-3.1603934759914409E-2</v>
      </c>
      <c r="I83"/>
      <c r="J83"/>
      <c r="K83"/>
      <c r="L83"/>
      <c r="M83"/>
      <c r="N83"/>
      <c r="O83">
        <f t="shared" ca="1" si="8"/>
        <v>-2.9390119453256723E-2</v>
      </c>
      <c r="P83"/>
      <c r="Q83" s="2">
        <f t="shared" si="9"/>
        <v>40370.928</v>
      </c>
      <c r="R83"/>
      <c r="S83"/>
      <c r="T83"/>
      <c r="U83"/>
    </row>
    <row r="84" spans="1:21" s="57" customFormat="1" ht="12" customHeight="1" x14ac:dyDescent="0.2">
      <c r="A84" s="55" t="s">
        <v>92</v>
      </c>
      <c r="B84" s="56" t="s">
        <v>41</v>
      </c>
      <c r="C84" s="62">
        <v>55389.428</v>
      </c>
      <c r="D84" s="63">
        <v>1.1000000000000001E-3</v>
      </c>
      <c r="E84" s="35">
        <f t="shared" si="5"/>
        <v>8849.9143826201453</v>
      </c>
      <c r="F84" s="57">
        <f t="shared" si="6"/>
        <v>8850</v>
      </c>
      <c r="G84" s="57">
        <f t="shared" si="7"/>
        <v>-3.1603934759914409E-2</v>
      </c>
      <c r="I84" s="57">
        <f>+G84</f>
        <v>-3.1603934759914409E-2</v>
      </c>
      <c r="O84" s="57">
        <f t="shared" ca="1" si="8"/>
        <v>-2.9390119453256723E-2</v>
      </c>
      <c r="Q84" s="58">
        <f t="shared" si="9"/>
        <v>40370.928</v>
      </c>
    </row>
    <row r="85" spans="1:21" s="57" customFormat="1" ht="12" customHeight="1" x14ac:dyDescent="0.2">
      <c r="A85" s="33" t="s">
        <v>46</v>
      </c>
      <c r="B85" s="34" t="s">
        <v>40</v>
      </c>
      <c r="C85" s="33">
        <v>55828.689200000001</v>
      </c>
      <c r="D85" s="33">
        <v>5.9999999999999995E-4</v>
      </c>
      <c r="E85" s="35">
        <f t="shared" ref="E85:E112" si="10">+(C85-C$7)/C$8</f>
        <v>10039.905227273635</v>
      </c>
      <c r="F85">
        <f t="shared" ref="F85:F116" si="11">ROUND(2*E85,0)/2</f>
        <v>10040</v>
      </c>
      <c r="G85">
        <f t="shared" ref="G85:G116" si="12">+C85-(C$7+F85*C$8)</f>
        <v>-3.4983446887054015E-2</v>
      </c>
      <c r="H85">
        <f>+G85</f>
        <v>-3.4983446887054015E-2</v>
      </c>
      <c r="I85"/>
      <c r="J85"/>
      <c r="K85"/>
      <c r="L85"/>
      <c r="M85"/>
      <c r="N85"/>
      <c r="O85">
        <f t="shared" ref="O85:O112" ca="1" si="13">+C$11+C$12*$F85</f>
        <v>-3.4170702671902892E-2</v>
      </c>
      <c r="P85"/>
      <c r="Q85" s="2">
        <f t="shared" ref="Q85:Q112" si="14">+C85-15018.5</f>
        <v>40810.189200000001</v>
      </c>
      <c r="R85"/>
      <c r="S85"/>
      <c r="T85"/>
      <c r="U85"/>
    </row>
    <row r="86" spans="1:21" s="57" customFormat="1" ht="12" customHeight="1" x14ac:dyDescent="0.2">
      <c r="A86" s="55" t="s">
        <v>92</v>
      </c>
      <c r="B86" s="56" t="s">
        <v>41</v>
      </c>
      <c r="C86" s="62">
        <v>55828.689200000001</v>
      </c>
      <c r="D86" s="63">
        <v>5.9999999999999995E-4</v>
      </c>
      <c r="E86" s="35">
        <f t="shared" si="10"/>
        <v>10039.905227273635</v>
      </c>
      <c r="F86" s="57">
        <f t="shared" si="11"/>
        <v>10040</v>
      </c>
      <c r="G86" s="57">
        <f t="shared" si="12"/>
        <v>-3.4983446887054015E-2</v>
      </c>
      <c r="I86" s="57">
        <f>+G86</f>
        <v>-3.4983446887054015E-2</v>
      </c>
      <c r="O86" s="57">
        <f t="shared" ca="1" si="13"/>
        <v>-3.4170702671902892E-2</v>
      </c>
      <c r="Q86" s="58">
        <f t="shared" si="14"/>
        <v>40810.189200000001</v>
      </c>
    </row>
    <row r="87" spans="1:21" s="57" customFormat="1" ht="12" customHeight="1" x14ac:dyDescent="0.2">
      <c r="A87" s="36" t="s">
        <v>48</v>
      </c>
      <c r="B87" s="32" t="s">
        <v>41</v>
      </c>
      <c r="C87" s="31">
        <v>56094.4591</v>
      </c>
      <c r="D87" s="31">
        <v>1.1999999999999999E-3</v>
      </c>
      <c r="E87" s="35">
        <f t="shared" si="10"/>
        <v>10759.895401194011</v>
      </c>
      <c r="F87" s="57">
        <f t="shared" si="11"/>
        <v>10760</v>
      </c>
      <c r="G87" s="57">
        <f t="shared" si="12"/>
        <v>-3.8610546667769086E-2</v>
      </c>
      <c r="H87" s="57">
        <f>+G87</f>
        <v>-3.8610546667769086E-2</v>
      </c>
      <c r="O87" s="57">
        <f t="shared" ca="1" si="13"/>
        <v>-3.7063156384024944E-2</v>
      </c>
      <c r="Q87" s="58">
        <f t="shared" si="14"/>
        <v>41075.9591</v>
      </c>
    </row>
    <row r="88" spans="1:21" s="57" customFormat="1" ht="12" customHeight="1" x14ac:dyDescent="0.2">
      <c r="A88" s="55" t="s">
        <v>92</v>
      </c>
      <c r="B88" s="56" t="s">
        <v>41</v>
      </c>
      <c r="C88" s="62">
        <v>56094.4591</v>
      </c>
      <c r="D88" s="63">
        <v>1.1999999999999999E-3</v>
      </c>
      <c r="E88" s="35">
        <f t="shared" si="10"/>
        <v>10759.895401194011</v>
      </c>
      <c r="F88" s="57">
        <f t="shared" si="11"/>
        <v>10760</v>
      </c>
      <c r="G88" s="57">
        <f t="shared" si="12"/>
        <v>-3.8610546667769086E-2</v>
      </c>
      <c r="I88" s="57">
        <f>+G88</f>
        <v>-3.8610546667769086E-2</v>
      </c>
      <c r="O88" s="57">
        <f t="shared" ca="1" si="13"/>
        <v>-3.7063156384024944E-2</v>
      </c>
      <c r="Q88" s="58">
        <f t="shared" si="14"/>
        <v>41075.9591</v>
      </c>
    </row>
    <row r="89" spans="1:21" s="57" customFormat="1" ht="12" customHeight="1" x14ac:dyDescent="0.2">
      <c r="A89" s="59" t="s">
        <v>52</v>
      </c>
      <c r="B89" s="60" t="s">
        <v>41</v>
      </c>
      <c r="C89" s="31">
        <v>56539.4421</v>
      </c>
      <c r="D89" s="61">
        <v>1.6000000000000001E-3</v>
      </c>
      <c r="E89" s="35">
        <f t="shared" si="10"/>
        <v>11965.387022184992</v>
      </c>
      <c r="F89" s="57">
        <f t="shared" si="11"/>
        <v>11965.5</v>
      </c>
      <c r="G89" s="57">
        <f t="shared" si="12"/>
        <v>-4.1703489412611816E-2</v>
      </c>
      <c r="H89" s="57">
        <f>+G89</f>
        <v>-4.1703489412611816E-2</v>
      </c>
      <c r="O89" s="57">
        <f t="shared" ca="1" si="13"/>
        <v>-4.190600770341818E-2</v>
      </c>
      <c r="Q89" s="58">
        <f t="shared" si="14"/>
        <v>41520.9421</v>
      </c>
    </row>
    <row r="90" spans="1:21" s="57" customFormat="1" ht="12" customHeight="1" x14ac:dyDescent="0.2">
      <c r="A90" s="55" t="s">
        <v>92</v>
      </c>
      <c r="B90" s="56" t="s">
        <v>40</v>
      </c>
      <c r="C90" s="62">
        <v>56539.4421</v>
      </c>
      <c r="D90" s="63">
        <v>1.6000000000000001E-3</v>
      </c>
      <c r="E90" s="35">
        <f t="shared" si="10"/>
        <v>11965.387022184992</v>
      </c>
      <c r="F90" s="57">
        <f t="shared" si="11"/>
        <v>11965.5</v>
      </c>
      <c r="G90" s="57">
        <f t="shared" si="12"/>
        <v>-4.1703489412611816E-2</v>
      </c>
      <c r="I90" s="57">
        <f t="shared" ref="I90:I111" si="15">+G90</f>
        <v>-4.1703489412611816E-2</v>
      </c>
      <c r="O90" s="57">
        <f t="shared" ca="1" si="13"/>
        <v>-4.190600770341818E-2</v>
      </c>
      <c r="Q90" s="58">
        <f t="shared" si="14"/>
        <v>41520.9421</v>
      </c>
    </row>
    <row r="91" spans="1:21" s="57" customFormat="1" ht="12" customHeight="1" x14ac:dyDescent="0.2">
      <c r="A91" s="55" t="s">
        <v>92</v>
      </c>
      <c r="B91" s="56" t="s">
        <v>41</v>
      </c>
      <c r="C91" s="62">
        <v>57254.620799999997</v>
      </c>
      <c r="D91" s="63">
        <v>2.0000000000000001E-4</v>
      </c>
      <c r="E91" s="35">
        <f t="shared" si="10"/>
        <v>13902.858634271788</v>
      </c>
      <c r="F91" s="57">
        <f t="shared" si="11"/>
        <v>13903</v>
      </c>
      <c r="G91" s="57">
        <f t="shared" si="12"/>
        <v>-5.21823169401614E-2</v>
      </c>
      <c r="I91" s="57">
        <f t="shared" si="15"/>
        <v>-5.21823169401614E-2</v>
      </c>
      <c r="O91" s="57">
        <f t="shared" ca="1" si="13"/>
        <v>-4.9689520296802174E-2</v>
      </c>
      <c r="Q91" s="58">
        <f t="shared" si="14"/>
        <v>42236.120799999997</v>
      </c>
    </row>
    <row r="92" spans="1:21" s="57" customFormat="1" ht="12" customHeight="1" x14ac:dyDescent="0.2">
      <c r="A92" s="55" t="s">
        <v>92</v>
      </c>
      <c r="B92" s="56" t="s">
        <v>40</v>
      </c>
      <c r="C92" s="62">
        <v>57262.5553</v>
      </c>
      <c r="D92" s="63">
        <v>5.0000000000000001E-4</v>
      </c>
      <c r="E92" s="35">
        <f t="shared" si="10"/>
        <v>13924.353777382326</v>
      </c>
      <c r="F92" s="57">
        <f t="shared" si="11"/>
        <v>13924.5</v>
      </c>
      <c r="G92" s="57">
        <f t="shared" si="12"/>
        <v>-5.3975140057445969E-2</v>
      </c>
      <c r="I92" s="57">
        <f t="shared" si="15"/>
        <v>-5.3975140057445969E-2</v>
      </c>
      <c r="O92" s="57">
        <f t="shared" ca="1" si="13"/>
        <v>-4.9775892178483598E-2</v>
      </c>
      <c r="Q92" s="58">
        <f t="shared" si="14"/>
        <v>42244.0553</v>
      </c>
    </row>
    <row r="93" spans="1:21" s="57" customFormat="1" ht="12" customHeight="1" x14ac:dyDescent="0.2">
      <c r="A93" s="55" t="s">
        <v>92</v>
      </c>
      <c r="B93" s="56" t="s">
        <v>40</v>
      </c>
      <c r="C93" s="62">
        <v>57976.813499999997</v>
      </c>
      <c r="D93" s="63">
        <v>1E-4</v>
      </c>
      <c r="E93" s="35">
        <f t="shared" si="10"/>
        <v>15859.331687379103</v>
      </c>
      <c r="F93" s="57">
        <f t="shared" si="11"/>
        <v>15859.5</v>
      </c>
      <c r="G93" s="57">
        <f t="shared" si="12"/>
        <v>-6.2129220706992783E-2</v>
      </c>
      <c r="I93" s="57">
        <f t="shared" si="15"/>
        <v>-6.2129220706992783E-2</v>
      </c>
      <c r="O93" s="57">
        <f t="shared" ca="1" si="13"/>
        <v>-5.7549361529811612E-2</v>
      </c>
      <c r="Q93" s="58">
        <f t="shared" si="14"/>
        <v>42958.313499999997</v>
      </c>
    </row>
    <row r="94" spans="1:21" s="57" customFormat="1" ht="12" customHeight="1" x14ac:dyDescent="0.2">
      <c r="A94" s="55" t="s">
        <v>92</v>
      </c>
      <c r="B94" s="56" t="s">
        <v>40</v>
      </c>
      <c r="C94" s="62">
        <v>57977.920400000003</v>
      </c>
      <c r="D94" s="63">
        <v>1E-4</v>
      </c>
      <c r="E94" s="35">
        <f t="shared" si="10"/>
        <v>15862.330360756023</v>
      </c>
      <c r="F94" s="57">
        <f t="shared" si="11"/>
        <v>15862.5</v>
      </c>
      <c r="G94" s="57">
        <f t="shared" si="12"/>
        <v>-6.2618916956125759E-2</v>
      </c>
      <c r="I94" s="57">
        <f t="shared" si="15"/>
        <v>-6.2618916956125759E-2</v>
      </c>
      <c r="O94" s="57">
        <f t="shared" ca="1" si="13"/>
        <v>-5.7561413420278783E-2</v>
      </c>
      <c r="Q94" s="58">
        <f t="shared" si="14"/>
        <v>42959.420400000003</v>
      </c>
    </row>
    <row r="95" spans="1:21" s="57" customFormat="1" ht="12" customHeight="1" x14ac:dyDescent="0.2">
      <c r="A95" s="55" t="s">
        <v>92</v>
      </c>
      <c r="B95" s="56" t="s">
        <v>40</v>
      </c>
      <c r="C95" s="62">
        <v>57980.873800000001</v>
      </c>
      <c r="D95" s="63">
        <v>1E-4</v>
      </c>
      <c r="E95" s="35">
        <f t="shared" si="10"/>
        <v>15870.331338216809</v>
      </c>
      <c r="F95" s="57">
        <f t="shared" si="11"/>
        <v>15870.5</v>
      </c>
      <c r="G95" s="57">
        <f t="shared" si="12"/>
        <v>-6.2258106954686809E-2</v>
      </c>
      <c r="I95" s="57">
        <f t="shared" si="15"/>
        <v>-6.2258106954686809E-2</v>
      </c>
      <c r="O95" s="57">
        <f t="shared" ca="1" si="13"/>
        <v>-5.7593551794857915E-2</v>
      </c>
      <c r="Q95" s="58">
        <f t="shared" si="14"/>
        <v>42962.373800000001</v>
      </c>
    </row>
    <row r="96" spans="1:21" s="57" customFormat="1" ht="12" customHeight="1" x14ac:dyDescent="0.2">
      <c r="A96" s="55" t="s">
        <v>92</v>
      </c>
      <c r="B96" s="56" t="s">
        <v>41</v>
      </c>
      <c r="C96" s="62">
        <v>57981.795899999997</v>
      </c>
      <c r="D96" s="63">
        <v>1E-4</v>
      </c>
      <c r="E96" s="35">
        <f t="shared" si="10"/>
        <v>15872.829374824301</v>
      </c>
      <c r="F96" s="57">
        <f t="shared" si="11"/>
        <v>15873</v>
      </c>
      <c r="G96" s="57">
        <f t="shared" si="12"/>
        <v>-6.2982853829453234E-2</v>
      </c>
      <c r="I96" s="57">
        <f t="shared" si="15"/>
        <v>-6.2982853829453234E-2</v>
      </c>
      <c r="O96" s="57">
        <f t="shared" ca="1" si="13"/>
        <v>-5.7603595036913903E-2</v>
      </c>
      <c r="Q96" s="58">
        <f t="shared" si="14"/>
        <v>42963.295899999997</v>
      </c>
    </row>
    <row r="97" spans="1:19" s="57" customFormat="1" ht="12" customHeight="1" x14ac:dyDescent="0.2">
      <c r="A97" s="55" t="s">
        <v>92</v>
      </c>
      <c r="B97" s="56" t="s">
        <v>41</v>
      </c>
      <c r="C97" s="62">
        <v>57992.869700000003</v>
      </c>
      <c r="D97" s="63">
        <v>1E-4</v>
      </c>
      <c r="E97" s="35">
        <f t="shared" si="10"/>
        <v>15902.82911214581</v>
      </c>
      <c r="F97" s="57">
        <f t="shared" si="11"/>
        <v>15903</v>
      </c>
      <c r="G97" s="57">
        <f t="shared" si="12"/>
        <v>-6.3079816311073955E-2</v>
      </c>
      <c r="I97" s="57">
        <f t="shared" si="15"/>
        <v>-6.3079816311073955E-2</v>
      </c>
      <c r="O97" s="57">
        <f t="shared" ca="1" si="13"/>
        <v>-5.7724113941585657E-2</v>
      </c>
      <c r="Q97" s="58">
        <f t="shared" si="14"/>
        <v>42974.369700000003</v>
      </c>
    </row>
    <row r="98" spans="1:19" s="57" customFormat="1" ht="12" customHeight="1" x14ac:dyDescent="0.2">
      <c r="A98" s="55" t="s">
        <v>92</v>
      </c>
      <c r="B98" s="56" t="s">
        <v>41</v>
      </c>
      <c r="C98" s="62">
        <v>58002.836000000003</v>
      </c>
      <c r="D98" s="63">
        <v>1E-4</v>
      </c>
      <c r="E98" s="35">
        <f t="shared" si="10"/>
        <v>15929.828550646342</v>
      </c>
      <c r="F98" s="57">
        <f t="shared" si="11"/>
        <v>15930</v>
      </c>
      <c r="G98" s="57">
        <f t="shared" si="12"/>
        <v>-6.3287082557508256E-2</v>
      </c>
      <c r="I98" s="57">
        <f t="shared" si="15"/>
        <v>-6.3287082557508256E-2</v>
      </c>
      <c r="O98" s="57">
        <f t="shared" ca="1" si="13"/>
        <v>-5.7832580955790226E-2</v>
      </c>
      <c r="Q98" s="58">
        <f t="shared" si="14"/>
        <v>42984.336000000003</v>
      </c>
    </row>
    <row r="99" spans="1:19" s="57" customFormat="1" ht="12" customHeight="1" x14ac:dyDescent="0.2">
      <c r="A99" s="55" t="s">
        <v>92</v>
      </c>
      <c r="B99" s="56" t="s">
        <v>40</v>
      </c>
      <c r="C99" s="62">
        <v>59068.681799999998</v>
      </c>
      <c r="D99" s="63">
        <v>2.0000000000000001E-4</v>
      </c>
      <c r="E99" s="35">
        <f t="shared" si="10"/>
        <v>18817.283085242998</v>
      </c>
      <c r="F99" s="57">
        <f t="shared" si="11"/>
        <v>18817.5</v>
      </c>
      <c r="G99" s="57">
        <f t="shared" si="12"/>
        <v>-8.0069722287589684E-2</v>
      </c>
      <c r="I99" s="57">
        <f t="shared" si="15"/>
        <v>-8.0069722287589684E-2</v>
      </c>
      <c r="O99" s="57">
        <f t="shared" ca="1" si="13"/>
        <v>-6.9432525530446376E-2</v>
      </c>
      <c r="Q99" s="58">
        <f t="shared" si="14"/>
        <v>44050.181799999998</v>
      </c>
    </row>
    <row r="100" spans="1:19" s="57" customFormat="1" ht="12" customHeight="1" x14ac:dyDescent="0.2">
      <c r="A100" s="55" t="s">
        <v>92</v>
      </c>
      <c r="B100" s="56" t="s">
        <v>41</v>
      </c>
      <c r="C100" s="62">
        <v>59068.865299999998</v>
      </c>
      <c r="D100" s="63">
        <v>1E-4</v>
      </c>
      <c r="E100" s="35">
        <f t="shared" si="10"/>
        <v>18817.780200216941</v>
      </c>
      <c r="F100" s="57">
        <f t="shared" si="11"/>
        <v>18818</v>
      </c>
      <c r="G100" s="57">
        <f t="shared" si="12"/>
        <v>-8.1134671665495262E-2</v>
      </c>
      <c r="I100" s="57">
        <f t="shared" si="15"/>
        <v>-8.1134671665495262E-2</v>
      </c>
      <c r="O100" s="57">
        <f t="shared" ca="1" si="13"/>
        <v>-6.943453417885756E-2</v>
      </c>
      <c r="Q100" s="58">
        <f t="shared" si="14"/>
        <v>44050.365299999998</v>
      </c>
    </row>
    <row r="101" spans="1:19" s="57" customFormat="1" ht="12" customHeight="1" x14ac:dyDescent="0.2">
      <c r="A101" s="55" t="s">
        <v>92</v>
      </c>
      <c r="B101" s="56" t="s">
        <v>40</v>
      </c>
      <c r="C101" s="62">
        <v>59069.7889</v>
      </c>
      <c r="D101" s="63">
        <v>2.0000000000000001E-4</v>
      </c>
      <c r="E101" s="35">
        <f t="shared" si="10"/>
        <v>18820.282300434588</v>
      </c>
      <c r="F101" s="57">
        <f t="shared" si="11"/>
        <v>18820.5</v>
      </c>
      <c r="G101" s="57">
        <f t="shared" si="12"/>
        <v>-8.0359418541775085E-2</v>
      </c>
      <c r="I101" s="57">
        <f t="shared" si="15"/>
        <v>-8.0359418541775085E-2</v>
      </c>
      <c r="O101" s="57">
        <f t="shared" ca="1" si="13"/>
        <v>-6.9444577420913561E-2</v>
      </c>
      <c r="Q101" s="58">
        <f t="shared" si="14"/>
        <v>44051.2889</v>
      </c>
    </row>
    <row r="102" spans="1:19" s="57" customFormat="1" ht="12" customHeight="1" x14ac:dyDescent="0.2">
      <c r="A102" s="55" t="s">
        <v>92</v>
      </c>
      <c r="B102" s="56" t="s">
        <v>41</v>
      </c>
      <c r="C102" s="62">
        <v>59070.710899999998</v>
      </c>
      <c r="D102" s="63">
        <v>2.0000000000000001E-4</v>
      </c>
      <c r="E102" s="35">
        <f t="shared" si="10"/>
        <v>18822.780066134743</v>
      </c>
      <c r="F102" s="57">
        <f t="shared" si="11"/>
        <v>18823</v>
      </c>
      <c r="G102" s="57">
        <f t="shared" si="12"/>
        <v>-8.1184165414015297E-2</v>
      </c>
      <c r="I102" s="57">
        <f t="shared" si="15"/>
        <v>-8.1184165414015297E-2</v>
      </c>
      <c r="O102" s="57">
        <f t="shared" ca="1" si="13"/>
        <v>-6.9454620662969535E-2</v>
      </c>
      <c r="Q102" s="58">
        <f t="shared" si="14"/>
        <v>44052.210899999998</v>
      </c>
    </row>
    <row r="103" spans="1:19" s="57" customFormat="1" ht="12" customHeight="1" x14ac:dyDescent="0.2">
      <c r="A103" s="55" t="s">
        <v>92</v>
      </c>
      <c r="B103" s="56" t="s">
        <v>40</v>
      </c>
      <c r="C103" s="62">
        <v>59072.742200000001</v>
      </c>
      <c r="D103" s="63">
        <v>1E-4</v>
      </c>
      <c r="E103" s="35">
        <f t="shared" si="10"/>
        <v>18828.28300698804</v>
      </c>
      <c r="F103" s="57">
        <f t="shared" si="11"/>
        <v>18828.5</v>
      </c>
      <c r="G103" s="57">
        <f t="shared" si="12"/>
        <v>-8.0098608530533966E-2</v>
      </c>
      <c r="I103" s="57">
        <f t="shared" si="15"/>
        <v>-8.0098608530533966E-2</v>
      </c>
      <c r="O103" s="57">
        <f t="shared" ca="1" si="13"/>
        <v>-6.9476715795492694E-2</v>
      </c>
      <c r="Q103" s="58">
        <f t="shared" si="14"/>
        <v>44054.242200000001</v>
      </c>
    </row>
    <row r="104" spans="1:19" s="57" customFormat="1" ht="12" customHeight="1" x14ac:dyDescent="0.2">
      <c r="A104" s="55" t="s">
        <v>92</v>
      </c>
      <c r="B104" s="56" t="s">
        <v>41</v>
      </c>
      <c r="C104" s="62">
        <v>59073.6639</v>
      </c>
      <c r="D104" s="63">
        <v>1E-4</v>
      </c>
      <c r="E104" s="35">
        <f t="shared" si="10"/>
        <v>18830.779959966167</v>
      </c>
      <c r="F104" s="57">
        <f t="shared" si="11"/>
        <v>18831</v>
      </c>
      <c r="G104" s="57">
        <f t="shared" si="12"/>
        <v>-8.1223355409747455E-2</v>
      </c>
      <c r="I104" s="57">
        <f t="shared" si="15"/>
        <v>-8.1223355409747455E-2</v>
      </c>
      <c r="O104" s="57">
        <f t="shared" ca="1" si="13"/>
        <v>-6.9486759037548668E-2</v>
      </c>
      <c r="Q104" s="58">
        <f t="shared" si="14"/>
        <v>44055.1639</v>
      </c>
    </row>
    <row r="105" spans="1:19" s="57" customFormat="1" ht="12" customHeight="1" x14ac:dyDescent="0.2">
      <c r="A105" s="55" t="s">
        <v>92</v>
      </c>
      <c r="B105" s="56" t="s">
        <v>40</v>
      </c>
      <c r="C105" s="62">
        <v>59073.849499999997</v>
      </c>
      <c r="D105" s="63">
        <v>1E-4</v>
      </c>
      <c r="E105" s="35">
        <f t="shared" si="10"/>
        <v>18831.282763994303</v>
      </c>
      <c r="F105" s="57">
        <f t="shared" si="11"/>
        <v>18831.5</v>
      </c>
      <c r="G105" s="57">
        <f t="shared" si="12"/>
        <v>-8.0188304789771792E-2</v>
      </c>
      <c r="I105" s="57">
        <f t="shared" si="15"/>
        <v>-8.0188304789771792E-2</v>
      </c>
      <c r="O105" s="57">
        <f t="shared" ca="1" si="13"/>
        <v>-6.9488767685959851E-2</v>
      </c>
      <c r="Q105" s="58">
        <f t="shared" si="14"/>
        <v>44055.349499999997</v>
      </c>
    </row>
    <row r="106" spans="1:19" s="57" customFormat="1" ht="12" customHeight="1" x14ac:dyDescent="0.2">
      <c r="A106" s="55" t="s">
        <v>92</v>
      </c>
      <c r="B106" s="56" t="s">
        <v>41</v>
      </c>
      <c r="C106" s="62">
        <v>59074.771200000003</v>
      </c>
      <c r="D106" s="63">
        <v>2.2000000000000001E-4</v>
      </c>
      <c r="E106" s="35">
        <f t="shared" si="10"/>
        <v>18833.779716972451</v>
      </c>
      <c r="F106" s="57">
        <f t="shared" si="11"/>
        <v>18834</v>
      </c>
      <c r="G106" s="57">
        <f t="shared" si="12"/>
        <v>-8.1313051654433366E-2</v>
      </c>
      <c r="I106" s="57">
        <f t="shared" si="15"/>
        <v>-8.1313051654433366E-2</v>
      </c>
      <c r="O106" s="57">
        <f t="shared" ca="1" si="13"/>
        <v>-6.9498810928015825E-2</v>
      </c>
      <c r="Q106" s="58">
        <f t="shared" si="14"/>
        <v>44056.271200000003</v>
      </c>
    </row>
    <row r="107" spans="1:19" s="57" customFormat="1" ht="12" customHeight="1" x14ac:dyDescent="0.2">
      <c r="A107" s="55" t="s">
        <v>92</v>
      </c>
      <c r="B107" s="56" t="s">
        <v>40</v>
      </c>
      <c r="C107" s="62">
        <v>59075.695099999997</v>
      </c>
      <c r="D107" s="63">
        <v>2.7E-4</v>
      </c>
      <c r="E107" s="35">
        <f t="shared" si="10"/>
        <v>18836.282629912104</v>
      </c>
      <c r="F107" s="57">
        <f t="shared" si="11"/>
        <v>18836.5</v>
      </c>
      <c r="G107" s="57">
        <f t="shared" si="12"/>
        <v>-8.0237798538291827E-2</v>
      </c>
      <c r="I107" s="57">
        <f t="shared" si="15"/>
        <v>-8.0237798538291827E-2</v>
      </c>
      <c r="O107" s="57">
        <f t="shared" ca="1" si="13"/>
        <v>-6.9508854170071827E-2</v>
      </c>
      <c r="Q107" s="58">
        <f t="shared" si="14"/>
        <v>44057.195099999997</v>
      </c>
    </row>
    <row r="108" spans="1:19" s="57" customFormat="1" ht="12" customHeight="1" x14ac:dyDescent="0.2">
      <c r="A108" s="55" t="s">
        <v>92</v>
      </c>
      <c r="B108" s="56" t="s">
        <v>40</v>
      </c>
      <c r="C108" s="62">
        <v>59076.802499999998</v>
      </c>
      <c r="D108" s="63">
        <v>1E-4</v>
      </c>
      <c r="E108" s="35">
        <f t="shared" si="10"/>
        <v>18839.282657825726</v>
      </c>
      <c r="F108" s="57">
        <f t="shared" si="11"/>
        <v>18839.5</v>
      </c>
      <c r="G108" s="57">
        <f t="shared" si="12"/>
        <v>-8.022749478550395E-2</v>
      </c>
      <c r="I108" s="57">
        <f t="shared" si="15"/>
        <v>-8.022749478550395E-2</v>
      </c>
      <c r="O108" s="57">
        <f t="shared" ca="1" si="13"/>
        <v>-6.9520906060538984E-2</v>
      </c>
      <c r="Q108" s="58">
        <f t="shared" si="14"/>
        <v>44058.302499999998</v>
      </c>
    </row>
    <row r="109" spans="1:19" s="57" customFormat="1" ht="12" customHeight="1" x14ac:dyDescent="0.2">
      <c r="A109" s="55" t="s">
        <v>92</v>
      </c>
      <c r="B109" s="56" t="s">
        <v>41</v>
      </c>
      <c r="C109" s="62">
        <v>59077.724199999997</v>
      </c>
      <c r="D109" s="63">
        <v>9.0000000000000006E-5</v>
      </c>
      <c r="E109" s="35">
        <f t="shared" si="10"/>
        <v>18841.779610803853</v>
      </c>
      <c r="F109" s="57">
        <f t="shared" si="11"/>
        <v>18842</v>
      </c>
      <c r="G109" s="57">
        <f t="shared" si="12"/>
        <v>-8.1352241657441482E-2</v>
      </c>
      <c r="I109" s="57">
        <f t="shared" si="15"/>
        <v>-8.1352241657441482E-2</v>
      </c>
      <c r="O109" s="57">
        <f t="shared" ca="1" si="13"/>
        <v>-6.9530949302594958E-2</v>
      </c>
      <c r="Q109" s="58">
        <f t="shared" si="14"/>
        <v>44059.224199999997</v>
      </c>
    </row>
    <row r="110" spans="1:19" s="57" customFormat="1" ht="12" customHeight="1" x14ac:dyDescent="0.2">
      <c r="A110" s="55" t="s">
        <v>92</v>
      </c>
      <c r="B110" s="56" t="s">
        <v>41</v>
      </c>
      <c r="C110" s="62">
        <v>59080.677300000003</v>
      </c>
      <c r="D110" s="63">
        <v>9.0000000000000006E-5</v>
      </c>
      <c r="E110" s="35">
        <f t="shared" si="10"/>
        <v>18849.779775542633</v>
      </c>
      <c r="F110" s="57">
        <f t="shared" si="11"/>
        <v>18850</v>
      </c>
      <c r="G110" s="57">
        <f t="shared" si="12"/>
        <v>-8.1291431648423895E-2</v>
      </c>
      <c r="I110" s="57">
        <f t="shared" si="15"/>
        <v>-8.1291431648423895E-2</v>
      </c>
      <c r="O110" s="57">
        <f t="shared" ca="1" si="13"/>
        <v>-6.9563087677174118E-2</v>
      </c>
      <c r="Q110" s="58">
        <f t="shared" si="14"/>
        <v>44062.177300000003</v>
      </c>
    </row>
    <row r="111" spans="1:19" s="57" customFormat="1" ht="12" customHeight="1" x14ac:dyDescent="0.2">
      <c r="A111" s="55" t="s">
        <v>92</v>
      </c>
      <c r="B111" s="56" t="s">
        <v>40</v>
      </c>
      <c r="C111" s="62">
        <v>59082.708700000003</v>
      </c>
      <c r="D111" s="63">
        <v>1.1E-4</v>
      </c>
      <c r="E111" s="35">
        <f t="shared" si="10"/>
        <v>18855.282987303264</v>
      </c>
      <c r="F111" s="57">
        <f t="shared" si="11"/>
        <v>18855.5</v>
      </c>
      <c r="G111" s="57">
        <f t="shared" si="12"/>
        <v>-8.0105874774744734E-2</v>
      </c>
      <c r="I111" s="57">
        <f t="shared" si="15"/>
        <v>-8.0105874774744734E-2</v>
      </c>
      <c r="O111" s="57">
        <f t="shared" ca="1" si="13"/>
        <v>-6.9585182809697249E-2</v>
      </c>
      <c r="Q111" s="58">
        <f t="shared" si="14"/>
        <v>44064.208700000003</v>
      </c>
    </row>
    <row r="112" spans="1:19" s="57" customFormat="1" ht="12" customHeight="1" x14ac:dyDescent="0.2">
      <c r="A112" s="55" t="s">
        <v>92</v>
      </c>
      <c r="B112" s="56" t="s">
        <v>40</v>
      </c>
      <c r="C112" s="62">
        <v>59767.801500000001</v>
      </c>
      <c r="D112" s="63">
        <v>8.0000000000000007E-5</v>
      </c>
      <c r="E112" s="35">
        <f t="shared" si="10"/>
        <v>20711.249687157524</v>
      </c>
      <c r="F112" s="57">
        <f t="shared" si="11"/>
        <v>20711</v>
      </c>
      <c r="G112" s="57">
        <f t="shared" si="12"/>
        <v>9.2166995178558864E-2</v>
      </c>
      <c r="O112" s="57">
        <f t="shared" ca="1" si="13"/>
        <v>-7.7039277063645134E-2</v>
      </c>
      <c r="Q112" s="58">
        <f t="shared" si="14"/>
        <v>44749.301500000001</v>
      </c>
      <c r="S112" s="57">
        <f>+G112</f>
        <v>9.2166995178558864E-2</v>
      </c>
    </row>
    <row r="113" spans="3:4" s="57" customFormat="1" ht="12" customHeight="1" x14ac:dyDescent="0.2">
      <c r="C113" s="64"/>
      <c r="D113" s="64"/>
    </row>
    <row r="114" spans="3:4" s="57" customFormat="1" ht="12" customHeight="1" x14ac:dyDescent="0.2">
      <c r="C114" s="64"/>
      <c r="D114" s="64"/>
    </row>
    <row r="115" spans="3:4" s="57" customFormat="1" ht="12" customHeight="1" x14ac:dyDescent="0.2">
      <c r="C115" s="64"/>
      <c r="D115" s="64"/>
    </row>
    <row r="116" spans="3:4" s="57" customFormat="1" ht="12" customHeight="1" x14ac:dyDescent="0.2">
      <c r="C116" s="64"/>
      <c r="D116" s="64"/>
    </row>
    <row r="117" spans="3:4" s="57" customFormat="1" ht="12" customHeight="1" x14ac:dyDescent="0.2">
      <c r="C117" s="64"/>
      <c r="D117" s="64"/>
    </row>
    <row r="118" spans="3:4" s="57" customFormat="1" ht="12" customHeight="1" x14ac:dyDescent="0.2">
      <c r="C118" s="64"/>
      <c r="D118" s="64"/>
    </row>
    <row r="119" spans="3:4" s="57" customFormat="1" ht="12" customHeight="1" x14ac:dyDescent="0.2">
      <c r="C119" s="64"/>
      <c r="D119" s="64"/>
    </row>
    <row r="120" spans="3:4" s="57" customFormat="1" ht="12" customHeight="1" x14ac:dyDescent="0.2">
      <c r="C120" s="64"/>
      <c r="D120" s="64"/>
    </row>
    <row r="121" spans="3:4" s="57" customFormat="1" ht="12" customHeight="1" x14ac:dyDescent="0.2">
      <c r="C121" s="64"/>
      <c r="D121" s="64"/>
    </row>
    <row r="122" spans="3:4" s="57" customFormat="1" ht="12" customHeight="1" x14ac:dyDescent="0.2">
      <c r="C122" s="64"/>
      <c r="D122" s="64"/>
    </row>
    <row r="123" spans="3:4" s="57" customFormat="1" ht="12" customHeight="1" x14ac:dyDescent="0.2">
      <c r="C123" s="64"/>
      <c r="D123" s="64"/>
    </row>
    <row r="124" spans="3:4" s="57" customFormat="1" ht="12" customHeight="1" x14ac:dyDescent="0.2">
      <c r="C124" s="64"/>
      <c r="D124" s="64"/>
    </row>
    <row r="125" spans="3:4" s="57" customFormat="1" ht="12" customHeight="1" x14ac:dyDescent="0.2">
      <c r="C125" s="64"/>
      <c r="D125" s="64"/>
    </row>
    <row r="126" spans="3:4" s="57" customFormat="1" ht="12" customHeight="1" x14ac:dyDescent="0.2">
      <c r="C126" s="64"/>
      <c r="D126" s="64"/>
    </row>
    <row r="127" spans="3:4" s="57" customFormat="1" ht="12" customHeight="1" x14ac:dyDescent="0.2">
      <c r="C127" s="64"/>
      <c r="D127" s="64"/>
    </row>
    <row r="128" spans="3:4" s="57" customFormat="1" ht="12" customHeight="1" x14ac:dyDescent="0.2">
      <c r="C128" s="64"/>
      <c r="D128" s="64"/>
    </row>
    <row r="129" spans="3:4" s="57" customFormat="1" ht="12" customHeight="1" x14ac:dyDescent="0.2">
      <c r="C129" s="64"/>
      <c r="D129" s="64"/>
    </row>
    <row r="130" spans="3:4" s="57" customFormat="1" ht="12" customHeight="1" x14ac:dyDescent="0.2">
      <c r="C130" s="64"/>
      <c r="D130" s="64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sortState xmlns:xlrd2="http://schemas.microsoft.com/office/spreadsheetml/2017/richdata2" ref="A21:U112">
    <sortCondition ref="C21:C112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18"/>
  <sheetViews>
    <sheetView workbookViewId="0">
      <selection activeCell="A15" sqref="A15:C16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9" t="s">
        <v>54</v>
      </c>
      <c r="I1" s="40" t="s">
        <v>55</v>
      </c>
      <c r="J1" s="41" t="s">
        <v>56</v>
      </c>
    </row>
    <row r="2" spans="1:16" x14ac:dyDescent="0.2">
      <c r="I2" s="42" t="s">
        <v>57</v>
      </c>
      <c r="J2" s="43" t="s">
        <v>58</v>
      </c>
    </row>
    <row r="3" spans="1:16" x14ac:dyDescent="0.2">
      <c r="A3" s="44" t="s">
        <v>59</v>
      </c>
      <c r="I3" s="42" t="s">
        <v>60</v>
      </c>
      <c r="J3" s="43" t="s">
        <v>61</v>
      </c>
    </row>
    <row r="4" spans="1:16" x14ac:dyDescent="0.2">
      <c r="I4" s="42" t="s">
        <v>62</v>
      </c>
      <c r="J4" s="43" t="s">
        <v>61</v>
      </c>
    </row>
    <row r="5" spans="1:16" ht="13.5" thickBot="1" x14ac:dyDescent="0.25">
      <c r="I5" s="45" t="s">
        <v>63</v>
      </c>
      <c r="J5" s="46" t="s">
        <v>64</v>
      </c>
    </row>
    <row r="11" spans="1:16" ht="13.5" thickBot="1" x14ac:dyDescent="0.25"/>
    <row r="12" spans="1:16" ht="12.75" customHeight="1" thickBot="1" x14ac:dyDescent="0.25">
      <c r="A12" s="10" t="str">
        <f>P12</f>
        <v>BAVM 214 </v>
      </c>
      <c r="B12" s="3" t="str">
        <f>IF(H12=INT(H12),"I","II")</f>
        <v>I</v>
      </c>
      <c r="C12" s="10">
        <f>1*G12</f>
        <v>55352.514600000002</v>
      </c>
      <c r="D12" s="12" t="str">
        <f>VLOOKUP(F12,I$1:J$5,2,FALSE)</f>
        <v>vis</v>
      </c>
      <c r="E12" s="47">
        <f>VLOOKUP(C12,Active!C$21:E$973,3,FALSE)</f>
        <v>8749.9132715613287</v>
      </c>
      <c r="F12" s="3" t="s">
        <v>63</v>
      </c>
      <c r="G12" s="12" t="str">
        <f>MID(I12,3,LEN(I12)-3)</f>
        <v>55352.5146</v>
      </c>
      <c r="H12" s="10">
        <f>1*K12</f>
        <v>8750</v>
      </c>
      <c r="I12" s="48" t="s">
        <v>76</v>
      </c>
      <c r="J12" s="49" t="s">
        <v>77</v>
      </c>
      <c r="K12" s="48" t="s">
        <v>78</v>
      </c>
      <c r="L12" s="48" t="s">
        <v>79</v>
      </c>
      <c r="M12" s="49" t="s">
        <v>68</v>
      </c>
      <c r="N12" s="49" t="s">
        <v>69</v>
      </c>
      <c r="O12" s="50" t="s">
        <v>70</v>
      </c>
      <c r="P12" s="51" t="s">
        <v>80</v>
      </c>
    </row>
    <row r="13" spans="1:16" ht="12.75" customHeight="1" thickBot="1" x14ac:dyDescent="0.25">
      <c r="A13" s="10" t="str">
        <f>P13</f>
        <v>BAVM 231 </v>
      </c>
      <c r="B13" s="3" t="str">
        <f>IF(H13=INT(H13),"I","II")</f>
        <v>I</v>
      </c>
      <c r="C13" s="10">
        <f>1*G13</f>
        <v>56094.4591</v>
      </c>
      <c r="D13" s="12" t="str">
        <f>VLOOKUP(F13,I$1:J$5,2,FALSE)</f>
        <v>vis</v>
      </c>
      <c r="E13" s="47">
        <f>VLOOKUP(C13,Active!C$21:E$973,3,FALSE)</f>
        <v>10759.895401194011</v>
      </c>
      <c r="F13" s="3" t="s">
        <v>63</v>
      </c>
      <c r="G13" s="12" t="str">
        <f>MID(I13,3,LEN(I13)-3)</f>
        <v>56094.4591</v>
      </c>
      <c r="H13" s="10">
        <f>1*K13</f>
        <v>10760</v>
      </c>
      <c r="I13" s="48" t="s">
        <v>81</v>
      </c>
      <c r="J13" s="49" t="s">
        <v>82</v>
      </c>
      <c r="K13" s="48" t="s">
        <v>83</v>
      </c>
      <c r="L13" s="48" t="s">
        <v>84</v>
      </c>
      <c r="M13" s="49" t="s">
        <v>68</v>
      </c>
      <c r="N13" s="49" t="s">
        <v>69</v>
      </c>
      <c r="O13" s="50" t="s">
        <v>70</v>
      </c>
      <c r="P13" s="51" t="s">
        <v>85</v>
      </c>
    </row>
    <row r="14" spans="1:16" ht="12.75" customHeight="1" thickBot="1" x14ac:dyDescent="0.25">
      <c r="A14" s="10" t="str">
        <f>P14</f>
        <v>BAVM 234 </v>
      </c>
      <c r="B14" s="3" t="str">
        <f>IF(H14=INT(H14),"I","II")</f>
        <v>II</v>
      </c>
      <c r="C14" s="10">
        <f>1*G14</f>
        <v>56539.4421</v>
      </c>
      <c r="D14" s="12" t="str">
        <f>VLOOKUP(F14,I$1:J$5,2,FALSE)</f>
        <v>vis</v>
      </c>
      <c r="E14" s="47">
        <f>VLOOKUP(C14,Active!C$21:E$973,3,FALSE)</f>
        <v>11965.387022184992</v>
      </c>
      <c r="F14" s="3" t="s">
        <v>63</v>
      </c>
      <c r="G14" s="12" t="str">
        <f>MID(I14,3,LEN(I14)-3)</f>
        <v>56539.4421</v>
      </c>
      <c r="H14" s="10">
        <f>1*K14</f>
        <v>11965.5</v>
      </c>
      <c r="I14" s="48" t="s">
        <v>86</v>
      </c>
      <c r="J14" s="49" t="s">
        <v>87</v>
      </c>
      <c r="K14" s="48" t="s">
        <v>88</v>
      </c>
      <c r="L14" s="48" t="s">
        <v>89</v>
      </c>
      <c r="M14" s="49" t="s">
        <v>68</v>
      </c>
      <c r="N14" s="49" t="s">
        <v>69</v>
      </c>
      <c r="O14" s="50" t="s">
        <v>70</v>
      </c>
      <c r="P14" s="51" t="s">
        <v>90</v>
      </c>
    </row>
    <row r="15" spans="1:16" ht="12.75" customHeight="1" thickBot="1" x14ac:dyDescent="0.25">
      <c r="A15" s="10" t="str">
        <f>P15</f>
        <v>BAVM 212 </v>
      </c>
      <c r="B15" s="3" t="str">
        <f>IF(H15=INT(H15),"I","II")</f>
        <v>II</v>
      </c>
      <c r="C15" s="10">
        <f>1*G15</f>
        <v>55067.365599999997</v>
      </c>
      <c r="D15" s="12" t="str">
        <f>VLOOKUP(F15,I$1:J$5,2,FALSE)</f>
        <v>vis</v>
      </c>
      <c r="E15" s="47">
        <f>VLOOKUP(C15,Active!C$21:E$973,3,FALSE)</f>
        <v>7977.4236927819966</v>
      </c>
      <c r="F15" s="3" t="s">
        <v>63</v>
      </c>
      <c r="G15" s="12" t="str">
        <f>MID(I15,3,LEN(I15)-3)</f>
        <v>55067.3656</v>
      </c>
      <c r="H15" s="10">
        <f>1*K15</f>
        <v>7977.5</v>
      </c>
      <c r="I15" s="48" t="s">
        <v>72</v>
      </c>
      <c r="J15" s="49" t="s">
        <v>73</v>
      </c>
      <c r="K15" s="48" t="s">
        <v>74</v>
      </c>
      <c r="L15" s="48" t="s">
        <v>75</v>
      </c>
      <c r="M15" s="49" t="s">
        <v>68</v>
      </c>
      <c r="N15" s="49" t="s">
        <v>69</v>
      </c>
      <c r="O15" s="50" t="s">
        <v>70</v>
      </c>
      <c r="P15" s="51" t="s">
        <v>71</v>
      </c>
    </row>
    <row r="16" spans="1:16" ht="12.75" customHeight="1" thickBot="1" x14ac:dyDescent="0.25">
      <c r="A16" s="10" t="str">
        <f>P16</f>
        <v>BAVM 212 </v>
      </c>
      <c r="B16" s="3" t="str">
        <f>IF(H16=INT(H16),"I","II")</f>
        <v>I</v>
      </c>
      <c r="C16" s="10">
        <f>1*G16</f>
        <v>55028.422599999998</v>
      </c>
      <c r="D16" s="12" t="str">
        <f>VLOOKUP(F16,I$1:J$5,2,FALSE)</f>
        <v>vis</v>
      </c>
      <c r="E16" s="47">
        <f>VLOOKUP(C16,Active!C$21:E$973,3,FALSE)</f>
        <v>7871.9242462947132</v>
      </c>
      <c r="F16" s="3" t="s">
        <v>63</v>
      </c>
      <c r="G16" s="12" t="str">
        <f>MID(I16,3,LEN(I16)-3)</f>
        <v>55028.4226</v>
      </c>
      <c r="H16" s="10">
        <f>1*K16</f>
        <v>7872</v>
      </c>
      <c r="I16" s="48" t="s">
        <v>65</v>
      </c>
      <c r="J16" s="49" t="s">
        <v>66</v>
      </c>
      <c r="K16" s="48">
        <v>7872</v>
      </c>
      <c r="L16" s="48" t="s">
        <v>67</v>
      </c>
      <c r="M16" s="49" t="s">
        <v>68</v>
      </c>
      <c r="N16" s="49" t="s">
        <v>69</v>
      </c>
      <c r="O16" s="50" t="s">
        <v>70</v>
      </c>
      <c r="P16" s="51" t="s">
        <v>71</v>
      </c>
    </row>
    <row r="17" spans="2:6" x14ac:dyDescent="0.2">
      <c r="B17" s="3"/>
      <c r="E17" s="47"/>
      <c r="F17" s="3"/>
    </row>
    <row r="18" spans="2:6" x14ac:dyDescent="0.2">
      <c r="B18" s="3"/>
      <c r="E18" s="47"/>
      <c r="F18" s="3"/>
    </row>
    <row r="19" spans="2:6" x14ac:dyDescent="0.2">
      <c r="B19" s="3"/>
      <c r="E19" s="47"/>
      <c r="F19" s="3"/>
    </row>
    <row r="20" spans="2:6" x14ac:dyDescent="0.2">
      <c r="B20" s="3"/>
      <c r="E20" s="47"/>
      <c r="F20" s="3"/>
    </row>
    <row r="21" spans="2:6" x14ac:dyDescent="0.2">
      <c r="B21" s="3"/>
      <c r="E21" s="47"/>
      <c r="F21" s="3"/>
    </row>
    <row r="22" spans="2:6" x14ac:dyDescent="0.2">
      <c r="B22" s="3"/>
      <c r="E22" s="47"/>
      <c r="F22" s="3"/>
    </row>
    <row r="23" spans="2:6" x14ac:dyDescent="0.2">
      <c r="B23" s="3"/>
      <c r="E23" s="47"/>
      <c r="F23" s="3"/>
    </row>
    <row r="24" spans="2:6" x14ac:dyDescent="0.2">
      <c r="B24" s="3"/>
      <c r="E24" s="47"/>
      <c r="F24" s="3"/>
    </row>
    <row r="25" spans="2:6" x14ac:dyDescent="0.2">
      <c r="B25" s="3"/>
      <c r="E25" s="47"/>
      <c r="F25" s="3"/>
    </row>
    <row r="26" spans="2:6" x14ac:dyDescent="0.2">
      <c r="B26" s="3"/>
      <c r="E26" s="47"/>
      <c r="F26" s="3"/>
    </row>
    <row r="27" spans="2:6" x14ac:dyDescent="0.2">
      <c r="B27" s="3"/>
      <c r="E27" s="47"/>
      <c r="F27" s="3"/>
    </row>
    <row r="28" spans="2:6" x14ac:dyDescent="0.2">
      <c r="B28" s="3"/>
      <c r="E28" s="47"/>
      <c r="F28" s="3"/>
    </row>
    <row r="29" spans="2:6" x14ac:dyDescent="0.2">
      <c r="B29" s="3"/>
      <c r="E29" s="47"/>
      <c r="F29" s="3"/>
    </row>
    <row r="30" spans="2:6" x14ac:dyDescent="0.2">
      <c r="B30" s="3"/>
      <c r="E30" s="47"/>
      <c r="F30" s="3"/>
    </row>
    <row r="31" spans="2:6" x14ac:dyDescent="0.2">
      <c r="B31" s="3"/>
      <c r="F31" s="3"/>
    </row>
    <row r="32" spans="2: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  <row r="783" spans="2:6" x14ac:dyDescent="0.2">
      <c r="B783" s="3"/>
      <c r="F783" s="3"/>
    </row>
    <row r="784" spans="2:6" x14ac:dyDescent="0.2">
      <c r="B784" s="3"/>
      <c r="F784" s="3"/>
    </row>
    <row r="785" spans="2:6" x14ac:dyDescent="0.2">
      <c r="B785" s="3"/>
      <c r="F785" s="3"/>
    </row>
    <row r="786" spans="2:6" x14ac:dyDescent="0.2">
      <c r="B786" s="3"/>
      <c r="F786" s="3"/>
    </row>
    <row r="787" spans="2:6" x14ac:dyDescent="0.2">
      <c r="B787" s="3"/>
      <c r="F787" s="3"/>
    </row>
    <row r="788" spans="2:6" x14ac:dyDescent="0.2">
      <c r="B788" s="3"/>
      <c r="F788" s="3"/>
    </row>
    <row r="789" spans="2:6" x14ac:dyDescent="0.2">
      <c r="B789" s="3"/>
      <c r="F789" s="3"/>
    </row>
    <row r="790" spans="2:6" x14ac:dyDescent="0.2">
      <c r="B790" s="3"/>
      <c r="F790" s="3"/>
    </row>
    <row r="791" spans="2:6" x14ac:dyDescent="0.2">
      <c r="B791" s="3"/>
      <c r="F791" s="3"/>
    </row>
    <row r="792" spans="2:6" x14ac:dyDescent="0.2">
      <c r="B792" s="3"/>
      <c r="F792" s="3"/>
    </row>
    <row r="793" spans="2:6" x14ac:dyDescent="0.2">
      <c r="B793" s="3"/>
      <c r="F793" s="3"/>
    </row>
    <row r="794" spans="2:6" x14ac:dyDescent="0.2">
      <c r="B794" s="3"/>
      <c r="F794" s="3"/>
    </row>
    <row r="795" spans="2:6" x14ac:dyDescent="0.2">
      <c r="B795" s="3"/>
      <c r="F795" s="3"/>
    </row>
    <row r="796" spans="2:6" x14ac:dyDescent="0.2">
      <c r="B796" s="3"/>
      <c r="F796" s="3"/>
    </row>
    <row r="797" spans="2:6" x14ac:dyDescent="0.2">
      <c r="B797" s="3"/>
      <c r="F797" s="3"/>
    </row>
    <row r="798" spans="2:6" x14ac:dyDescent="0.2">
      <c r="B798" s="3"/>
      <c r="F798" s="3"/>
    </row>
    <row r="799" spans="2:6" x14ac:dyDescent="0.2">
      <c r="B799" s="3"/>
      <c r="F799" s="3"/>
    </row>
    <row r="800" spans="2:6" x14ac:dyDescent="0.2">
      <c r="B800" s="3"/>
      <c r="F800" s="3"/>
    </row>
    <row r="801" spans="2:6" x14ac:dyDescent="0.2">
      <c r="B801" s="3"/>
      <c r="F801" s="3"/>
    </row>
    <row r="802" spans="2:6" x14ac:dyDescent="0.2">
      <c r="B802" s="3"/>
      <c r="F802" s="3"/>
    </row>
    <row r="803" spans="2:6" x14ac:dyDescent="0.2">
      <c r="B803" s="3"/>
      <c r="F803" s="3"/>
    </row>
    <row r="804" spans="2:6" x14ac:dyDescent="0.2">
      <c r="B804" s="3"/>
      <c r="F804" s="3"/>
    </row>
    <row r="805" spans="2:6" x14ac:dyDescent="0.2">
      <c r="B805" s="3"/>
      <c r="F805" s="3"/>
    </row>
    <row r="806" spans="2:6" x14ac:dyDescent="0.2">
      <c r="B806" s="3"/>
      <c r="F806" s="3"/>
    </row>
    <row r="807" spans="2:6" x14ac:dyDescent="0.2">
      <c r="B807" s="3"/>
      <c r="F807" s="3"/>
    </row>
    <row r="808" spans="2:6" x14ac:dyDescent="0.2">
      <c r="B808" s="3"/>
      <c r="F808" s="3"/>
    </row>
    <row r="809" spans="2:6" x14ac:dyDescent="0.2">
      <c r="B809" s="3"/>
      <c r="F809" s="3"/>
    </row>
    <row r="810" spans="2:6" x14ac:dyDescent="0.2">
      <c r="B810" s="3"/>
      <c r="F810" s="3"/>
    </row>
    <row r="811" spans="2:6" x14ac:dyDescent="0.2">
      <c r="B811" s="3"/>
      <c r="F811" s="3"/>
    </row>
    <row r="812" spans="2:6" x14ac:dyDescent="0.2">
      <c r="B812" s="3"/>
      <c r="F812" s="3"/>
    </row>
    <row r="813" spans="2:6" x14ac:dyDescent="0.2">
      <c r="B813" s="3"/>
      <c r="F813" s="3"/>
    </row>
    <row r="814" spans="2:6" x14ac:dyDescent="0.2">
      <c r="B814" s="3"/>
      <c r="F814" s="3"/>
    </row>
    <row r="815" spans="2:6" x14ac:dyDescent="0.2">
      <c r="B815" s="3"/>
      <c r="F815" s="3"/>
    </row>
    <row r="816" spans="2:6" x14ac:dyDescent="0.2">
      <c r="B816" s="3"/>
      <c r="F816" s="3"/>
    </row>
    <row r="817" spans="2:6" x14ac:dyDescent="0.2">
      <c r="B817" s="3"/>
      <c r="F817" s="3"/>
    </row>
    <row r="818" spans="2:6" x14ac:dyDescent="0.2">
      <c r="B818" s="3"/>
      <c r="F818" s="3"/>
    </row>
  </sheetData>
  <phoneticPr fontId="7" type="noConversion"/>
  <hyperlinks>
    <hyperlink ref="P16" r:id="rId1" display="http://www.bav-astro.de/sfs/BAVM_link.php?BAVMnr=212" xr:uid="{00000000-0004-0000-0100-000000000000}"/>
    <hyperlink ref="P15" r:id="rId2" display="http://www.bav-astro.de/sfs/BAVM_link.php?BAVMnr=212" xr:uid="{00000000-0004-0000-0100-000001000000}"/>
    <hyperlink ref="P12" r:id="rId3" display="http://www.bav-astro.de/sfs/BAVM_link.php?BAVMnr=214" xr:uid="{00000000-0004-0000-0100-000002000000}"/>
    <hyperlink ref="P13" r:id="rId4" display="http://www.bav-astro.de/sfs/BAVM_link.php?BAVMnr=231" xr:uid="{00000000-0004-0000-0100-000003000000}"/>
    <hyperlink ref="P14" r:id="rId5" display="http://www.bav-astro.de/sfs/BAVM_link.php?BAVMnr=234" xr:uid="{00000000-0004-0000-0100-00000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2023-08-06T07:30:42Z</dcterms:modified>
</cp:coreProperties>
</file>