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3C866C2-69FA-4443-973A-4C24F31BC59A}" xr6:coauthVersionLast="47" xr6:coauthVersionMax="47" xr10:uidLastSave="{00000000-0000-0000-0000-000000000000}"/>
  <bookViews>
    <workbookView xWindow="14085" yWindow="525" windowWidth="14325" windowHeight="14490" xr2:uid="{00000000-000D-0000-FFFF-FFFF00000000}"/>
  </bookViews>
  <sheets>
    <sheet name="Active" sheetId="1" r:id="rId1"/>
  </sheets>
  <calcPr calcId="181029" concurrentCalc="0"/>
</workbook>
</file>

<file path=xl/calcChain.xml><?xml version="1.0" encoding="utf-8"?>
<calcChain xmlns="http://schemas.openxmlformats.org/spreadsheetml/2006/main">
  <c r="E34" i="1" l="1"/>
  <c r="F34" i="1"/>
  <c r="G34" i="1"/>
  <c r="K34" i="1"/>
  <c r="C11" i="1"/>
  <c r="C12" i="1"/>
  <c r="O34" i="1"/>
  <c r="Q34" i="1"/>
  <c r="E32" i="1"/>
  <c r="F32" i="1"/>
  <c r="G32" i="1"/>
  <c r="K32" i="1"/>
  <c r="Q32" i="1"/>
  <c r="E33" i="1"/>
  <c r="F33" i="1"/>
  <c r="G33" i="1"/>
  <c r="K33" i="1"/>
  <c r="Q33" i="1"/>
  <c r="E30" i="1"/>
  <c r="F30" i="1"/>
  <c r="G30" i="1"/>
  <c r="K30" i="1"/>
  <c r="Q30" i="1"/>
  <c r="E31" i="1"/>
  <c r="F31" i="1"/>
  <c r="G31" i="1"/>
  <c r="K31" i="1"/>
  <c r="Q31" i="1"/>
  <c r="Q29" i="1"/>
  <c r="E28" i="1"/>
  <c r="F28" i="1"/>
  <c r="Q28" i="1"/>
  <c r="Q27" i="1"/>
  <c r="Q26" i="1"/>
  <c r="F16" i="1"/>
  <c r="D9" i="1"/>
  <c r="C9" i="1"/>
  <c r="Q24" i="1"/>
  <c r="Q25" i="1"/>
  <c r="C17" i="1"/>
  <c r="Q21" i="1"/>
  <c r="Q22" i="1"/>
  <c r="E23" i="1"/>
  <c r="F23" i="1"/>
  <c r="G23" i="1"/>
  <c r="K23" i="1"/>
  <c r="Q23" i="1"/>
  <c r="E22" i="1"/>
  <c r="F22" i="1"/>
  <c r="G22" i="1"/>
  <c r="I22" i="1"/>
  <c r="E24" i="1"/>
  <c r="F24" i="1"/>
  <c r="G24" i="1"/>
  <c r="I24" i="1"/>
  <c r="E27" i="1"/>
  <c r="F27" i="1"/>
  <c r="G27" i="1"/>
  <c r="K27" i="1"/>
  <c r="E21" i="1"/>
  <c r="F21" i="1"/>
  <c r="G21" i="1"/>
  <c r="J21" i="1"/>
  <c r="E29" i="1"/>
  <c r="F29" i="1"/>
  <c r="G29" i="1"/>
  <c r="K29" i="1"/>
  <c r="E25" i="1"/>
  <c r="F25" i="1"/>
  <c r="G25" i="1"/>
  <c r="I25" i="1"/>
  <c r="G28" i="1"/>
  <c r="K28" i="1"/>
  <c r="E26" i="1"/>
  <c r="F26" i="1"/>
  <c r="G26" i="1"/>
  <c r="K26" i="1"/>
  <c r="O33" i="1"/>
  <c r="O32" i="1"/>
  <c r="O31" i="1"/>
  <c r="O30" i="1"/>
  <c r="O28" i="1"/>
  <c r="O23" i="1"/>
  <c r="O22" i="1"/>
  <c r="O27" i="1"/>
  <c r="C15" i="1"/>
  <c r="O29" i="1"/>
  <c r="O21" i="1"/>
  <c r="O26" i="1"/>
  <c r="O25" i="1"/>
  <c r="O24" i="1"/>
  <c r="C16" i="1"/>
  <c r="D18" i="1"/>
  <c r="F17" i="1"/>
  <c r="C18" i="1"/>
  <c r="F18" i="1"/>
  <c r="F19" i="1"/>
</calcChain>
</file>

<file path=xl/sharedStrings.xml><?xml version="1.0" encoding="utf-8"?>
<sst xmlns="http://schemas.openxmlformats.org/spreadsheetml/2006/main" count="75" uniqueCount="58">
  <si>
    <t>OEJV 0189</t>
  </si>
  <si>
    <t>OEJV 0191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</si>
  <si>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</si>
  <si>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</si>
  <si>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</si>
  <si>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</si>
  <si>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</si>
  <si>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</si>
  <si>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</si>
  <si>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</si>
  <si>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</si>
  <si>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</si>
  <si>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</si>
  <si>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</si>
  <si>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</si>
  <si>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</si>
  <si>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</si>
  <si>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</si>
  <si>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</si>
  <si>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</si>
  <si>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</si>
  <si>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</si>
  <si>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</si>
  <si>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</si>
  <si>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</si>
  <si>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</si>
  <si>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</si>
  <si>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</si>
  <si>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</si>
  <si>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IBVS 5690</t>
  </si>
  <si>
    <t>I</t>
  </si>
  <si>
    <t>VSX</t>
  </si>
  <si>
    <t>VSX Ephem</t>
  </si>
  <si>
    <t>V4197 Sgr / GSC 06291-00704</t>
  </si>
  <si>
    <t>IBVS 3420</t>
  </si>
  <si>
    <t>EW</t>
  </si>
  <si>
    <t>See IBVS 3420 for a light curve.</t>
  </si>
  <si>
    <t>My time zone &gt;&gt;&gt;&gt;&gt;</t>
  </si>
  <si>
    <t>(PST=8, PDT=MDT=7, MDT=CST=6, etc.)</t>
  </si>
  <si>
    <t>JD today</t>
  </si>
  <si>
    <t>New Cycle</t>
  </si>
  <si>
    <t>Next ToM</t>
  </si>
  <si>
    <t>OEJV 0181</t>
  </si>
  <si>
    <t>II</t>
  </si>
  <si>
    <t>Start of linear fit &gt;&gt;&gt;&gt;&gt;&gt;&gt;&gt;&gt;&gt;&gt;&gt;&gt;&gt;&gt;&gt;&gt;&gt;&gt;&gt;&gt;</t>
  </si>
  <si>
    <t>Add cycle</t>
  </si>
  <si>
    <t>Old Cycle</t>
  </si>
  <si>
    <t>pg</t>
  </si>
  <si>
    <t>vis</t>
  </si>
  <si>
    <t>PE</t>
  </si>
  <si>
    <t>CCD</t>
  </si>
  <si>
    <t>BAD?</t>
  </si>
  <si>
    <t>VSB, 91</t>
  </si>
  <si>
    <t>Ha</t>
  </si>
  <si>
    <t>U</t>
  </si>
  <si>
    <t>RAA</t>
  </si>
  <si>
    <t>BMGA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</si>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</sst>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0000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14" fillId="0" borderId="0"/>
    <xf numFmtId="0" fontId="13" fillId="0" borderId="0"/>
    <xf numFmtId="0" fontId="14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5" fillId="0" borderId="0" xfId="0" applyFont="1" applyAlignment="1"/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28" fillId="0" borderId="0" xfId="41" applyFont="1"/>
    <xf numFmtId="0" fontId="28" fillId="0" borderId="0" xfId="41" applyFont="1" applyAlignment="1">
      <alignment horizontal="center"/>
    </xf>
    <xf numFmtId="0" fontId="28" fillId="0" borderId="0" xfId="41" applyFont="1" applyAlignment="1">
      <alignment horizontal="left"/>
    </xf>
    <xf numFmtId="0" fontId="29" fillId="0" borderId="0" xfId="0" applyFont="1">
      <alignment vertical="top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8" fillId="0" borderId="0" xfId="0" applyFont="1">
      <alignment vertical="top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0" fillId="0" borderId="8" xfId="0" applyFont="1" applyBorder="1" applyAlignment="1">
      <alignment horizontal="center"/>
    </xf>
    <xf numFmtId="0" fontId="9" fillId="0" borderId="0" xfId="42" applyFont="1" applyAlignment="1">
      <alignment horizontal="left"/>
    </xf>
    <xf numFmtId="0" fontId="9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  <xf numFmtId="0" fontId="34" fillId="0" borderId="0" xfId="0" applyFont="1" applyAlignment="1"/>
    <xf numFmtId="166" fontId="35" fillId="0" borderId="0" xfId="0" applyNumberFormat="1" applyFont="1" applyAlignment="1" applyProtection="1">
      <alignment horizontal="center" vertical="center" wrapText="1"/>
      <protection locked="0"/>
    </xf>
    <xf numFmtId="0" fontId="13" fillId="0" borderId="11" xfId="0" applyFont="1" applyBorder="1" applyAlignment="1"/>
    <xf numFmtId="0" fontId="0" fillId="0" borderId="11" xfId="0" applyBorder="1" applyAlignment="1"/>
    <xf numFmtId="0" fontId="35" fillId="0" borderId="0" xfId="0" applyFont="1" applyAlignment="1"/>
    <xf numFmtId="0" fontId="35" fillId="0" borderId="0" xfId="0" applyFont="1" applyAlignment="1">
      <alignment horizontal="center"/>
    </xf>
    <xf numFmtId="165" fontId="35" fillId="0" borderId="0" xfId="0" applyNumberFormat="1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V4197 Sgr - O-C Diagr.</a:t>
            </a:r>
          </a:p>
        </c:rich>
      </c:tx>
      <c:layout>
        <c:manualLayout>
          <c:xMode val="edge"/>
          <c:yMode val="edge"/>
          <c:x val="0.3602588206361119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-5832.5</c:v>
                </c:pt>
                <c:pt idx="1">
                  <c:v>0</c:v>
                </c:pt>
                <c:pt idx="2">
                  <c:v>2210.5</c:v>
                </c:pt>
                <c:pt idx="3">
                  <c:v>7424</c:v>
                </c:pt>
                <c:pt idx="4">
                  <c:v>7860.5</c:v>
                </c:pt>
                <c:pt idx="5">
                  <c:v>8372.5</c:v>
                </c:pt>
                <c:pt idx="6">
                  <c:v>8383</c:v>
                </c:pt>
                <c:pt idx="7">
                  <c:v>8388.5</c:v>
                </c:pt>
                <c:pt idx="8">
                  <c:v>8393</c:v>
                </c:pt>
                <c:pt idx="9">
                  <c:v>10445</c:v>
                </c:pt>
                <c:pt idx="10">
                  <c:v>10445</c:v>
                </c:pt>
                <c:pt idx="11">
                  <c:v>11430</c:v>
                </c:pt>
                <c:pt idx="12">
                  <c:v>11440</c:v>
                </c:pt>
                <c:pt idx="13">
                  <c:v>11477.5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86-45F5-9A2F-2012364D79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1.5E-3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9.3410000000000003E-3</c:v>
                  </c:pt>
                  <c:pt idx="12">
                    <c:v>1.1509999999999999E-3</c:v>
                  </c:pt>
                  <c:pt idx="13">
                    <c:v>1.5640000000000001E-3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1.5E-3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9.3410000000000003E-3</c:v>
                  </c:pt>
                  <c:pt idx="12">
                    <c:v>1.1509999999999999E-3</c:v>
                  </c:pt>
                  <c:pt idx="13">
                    <c:v>1.5640000000000001E-3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-5832.5</c:v>
                </c:pt>
                <c:pt idx="1">
                  <c:v>0</c:v>
                </c:pt>
                <c:pt idx="2">
                  <c:v>2210.5</c:v>
                </c:pt>
                <c:pt idx="3">
                  <c:v>7424</c:v>
                </c:pt>
                <c:pt idx="4">
                  <c:v>7860.5</c:v>
                </c:pt>
                <c:pt idx="5">
                  <c:v>8372.5</c:v>
                </c:pt>
                <c:pt idx="6">
                  <c:v>8383</c:v>
                </c:pt>
                <c:pt idx="7">
                  <c:v>8388.5</c:v>
                </c:pt>
                <c:pt idx="8">
                  <c:v>8393</c:v>
                </c:pt>
                <c:pt idx="9">
                  <c:v>10445</c:v>
                </c:pt>
                <c:pt idx="10">
                  <c:v>10445</c:v>
                </c:pt>
                <c:pt idx="11">
                  <c:v>11430</c:v>
                </c:pt>
                <c:pt idx="12">
                  <c:v>11440</c:v>
                </c:pt>
                <c:pt idx="13">
                  <c:v>11477.5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  <c:pt idx="3">
                  <c:v>7.3799999998300336E-2</c:v>
                </c:pt>
                <c:pt idx="4">
                  <c:v>7.6599999993050005E-2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86-45F5-9A2F-2012364D79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1.5E-3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9.3410000000000003E-3</c:v>
                  </c:pt>
                  <c:pt idx="12">
                    <c:v>1.1509999999999999E-3</c:v>
                  </c:pt>
                  <c:pt idx="13">
                    <c:v>1.5640000000000001E-3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1.5E-3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9.3410000000000003E-3</c:v>
                  </c:pt>
                  <c:pt idx="12">
                    <c:v>1.1509999999999999E-3</c:v>
                  </c:pt>
                  <c:pt idx="13">
                    <c:v>1.5640000000000001E-3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-5832.5</c:v>
                </c:pt>
                <c:pt idx="1">
                  <c:v>0</c:v>
                </c:pt>
                <c:pt idx="2">
                  <c:v>2210.5</c:v>
                </c:pt>
                <c:pt idx="3">
                  <c:v>7424</c:v>
                </c:pt>
                <c:pt idx="4">
                  <c:v>7860.5</c:v>
                </c:pt>
                <c:pt idx="5">
                  <c:v>8372.5</c:v>
                </c:pt>
                <c:pt idx="6">
                  <c:v>8383</c:v>
                </c:pt>
                <c:pt idx="7">
                  <c:v>8388.5</c:v>
                </c:pt>
                <c:pt idx="8">
                  <c:v>8393</c:v>
                </c:pt>
                <c:pt idx="9">
                  <c:v>10445</c:v>
                </c:pt>
                <c:pt idx="10">
                  <c:v>10445</c:v>
                </c:pt>
                <c:pt idx="11">
                  <c:v>11430</c:v>
                </c:pt>
                <c:pt idx="12">
                  <c:v>11440</c:v>
                </c:pt>
                <c:pt idx="13">
                  <c:v>11477.5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-4.3420000009064097E-2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86-45F5-9A2F-2012364D79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1.5E-3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9.3410000000000003E-3</c:v>
                  </c:pt>
                  <c:pt idx="12">
                    <c:v>1.1509999999999999E-3</c:v>
                  </c:pt>
                  <c:pt idx="13">
                    <c:v>1.5640000000000001E-3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1.5E-3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9.3410000000000003E-3</c:v>
                  </c:pt>
                  <c:pt idx="12">
                    <c:v>1.1509999999999999E-3</c:v>
                  </c:pt>
                  <c:pt idx="13">
                    <c:v>1.5640000000000001E-3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-5832.5</c:v>
                </c:pt>
                <c:pt idx="1">
                  <c:v>0</c:v>
                </c:pt>
                <c:pt idx="2">
                  <c:v>2210.5</c:v>
                </c:pt>
                <c:pt idx="3">
                  <c:v>7424</c:v>
                </c:pt>
                <c:pt idx="4">
                  <c:v>7860.5</c:v>
                </c:pt>
                <c:pt idx="5">
                  <c:v>8372.5</c:v>
                </c:pt>
                <c:pt idx="6">
                  <c:v>8383</c:v>
                </c:pt>
                <c:pt idx="7">
                  <c:v>8388.5</c:v>
                </c:pt>
                <c:pt idx="8">
                  <c:v>8393</c:v>
                </c:pt>
                <c:pt idx="9">
                  <c:v>10445</c:v>
                </c:pt>
                <c:pt idx="10">
                  <c:v>10445</c:v>
                </c:pt>
                <c:pt idx="11">
                  <c:v>11430</c:v>
                </c:pt>
                <c:pt idx="12">
                  <c:v>11440</c:v>
                </c:pt>
                <c:pt idx="13">
                  <c:v>11477.5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1.359999999840511E-2</c:v>
                </c:pt>
                <c:pt idx="5">
                  <c:v>8.6999999999534339E-2</c:v>
                </c:pt>
                <c:pt idx="6">
                  <c:v>8.5299999998824205E-2</c:v>
                </c:pt>
                <c:pt idx="7">
                  <c:v>8.5600000078557059E-2</c:v>
                </c:pt>
                <c:pt idx="8">
                  <c:v>8.6600000169710256E-2</c:v>
                </c:pt>
                <c:pt idx="9">
                  <c:v>0.11699999997654231</c:v>
                </c:pt>
                <c:pt idx="10">
                  <c:v>0.11899999983870657</c:v>
                </c:pt>
                <c:pt idx="11">
                  <c:v>0.12967999988904921</c:v>
                </c:pt>
                <c:pt idx="12">
                  <c:v>-6.8660000186355319E-2</c:v>
                </c:pt>
                <c:pt idx="13">
                  <c:v>0.1326999998127576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86-45F5-9A2F-2012364D79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1.5E-3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9.3410000000000003E-3</c:v>
                  </c:pt>
                  <c:pt idx="12">
                    <c:v>1.1509999999999999E-3</c:v>
                  </c:pt>
                  <c:pt idx="13">
                    <c:v>1.5640000000000001E-3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1.5E-3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9.3410000000000003E-3</c:v>
                  </c:pt>
                  <c:pt idx="12">
                    <c:v>1.1509999999999999E-3</c:v>
                  </c:pt>
                  <c:pt idx="13">
                    <c:v>1.5640000000000001E-3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-5832.5</c:v>
                </c:pt>
                <c:pt idx="1">
                  <c:v>0</c:v>
                </c:pt>
                <c:pt idx="2">
                  <c:v>2210.5</c:v>
                </c:pt>
                <c:pt idx="3">
                  <c:v>7424</c:v>
                </c:pt>
                <c:pt idx="4">
                  <c:v>7860.5</c:v>
                </c:pt>
                <c:pt idx="5">
                  <c:v>8372.5</c:v>
                </c:pt>
                <c:pt idx="6">
                  <c:v>8383</c:v>
                </c:pt>
                <c:pt idx="7">
                  <c:v>8388.5</c:v>
                </c:pt>
                <c:pt idx="8">
                  <c:v>8393</c:v>
                </c:pt>
                <c:pt idx="9">
                  <c:v>10445</c:v>
                </c:pt>
                <c:pt idx="10">
                  <c:v>10445</c:v>
                </c:pt>
                <c:pt idx="11">
                  <c:v>11430</c:v>
                </c:pt>
                <c:pt idx="12">
                  <c:v>11440</c:v>
                </c:pt>
                <c:pt idx="13">
                  <c:v>11477.5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86-45F5-9A2F-2012364D79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1.5E-3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9.3410000000000003E-3</c:v>
                  </c:pt>
                  <c:pt idx="12">
                    <c:v>1.1509999999999999E-3</c:v>
                  </c:pt>
                  <c:pt idx="13">
                    <c:v>1.5640000000000001E-3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1.5E-3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9.3410000000000003E-3</c:v>
                  </c:pt>
                  <c:pt idx="12">
                    <c:v>1.1509999999999999E-3</c:v>
                  </c:pt>
                  <c:pt idx="13">
                    <c:v>1.5640000000000001E-3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-5832.5</c:v>
                </c:pt>
                <c:pt idx="1">
                  <c:v>0</c:v>
                </c:pt>
                <c:pt idx="2">
                  <c:v>2210.5</c:v>
                </c:pt>
                <c:pt idx="3">
                  <c:v>7424</c:v>
                </c:pt>
                <c:pt idx="4">
                  <c:v>7860.5</c:v>
                </c:pt>
                <c:pt idx="5">
                  <c:v>8372.5</c:v>
                </c:pt>
                <c:pt idx="6">
                  <c:v>8383</c:v>
                </c:pt>
                <c:pt idx="7">
                  <c:v>8388.5</c:v>
                </c:pt>
                <c:pt idx="8">
                  <c:v>8393</c:v>
                </c:pt>
                <c:pt idx="9">
                  <c:v>10445</c:v>
                </c:pt>
                <c:pt idx="10">
                  <c:v>10445</c:v>
                </c:pt>
                <c:pt idx="11">
                  <c:v>11430</c:v>
                </c:pt>
                <c:pt idx="12">
                  <c:v>11440</c:v>
                </c:pt>
                <c:pt idx="13">
                  <c:v>11477.5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86-45F5-9A2F-2012364D79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1.5E-3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9.3410000000000003E-3</c:v>
                  </c:pt>
                  <c:pt idx="12">
                    <c:v>1.1509999999999999E-3</c:v>
                  </c:pt>
                  <c:pt idx="13">
                    <c:v>1.5640000000000001E-3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1.5E-3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9.3410000000000003E-3</c:v>
                  </c:pt>
                  <c:pt idx="12">
                    <c:v>1.1509999999999999E-3</c:v>
                  </c:pt>
                  <c:pt idx="13">
                    <c:v>1.5640000000000001E-3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-5832.5</c:v>
                </c:pt>
                <c:pt idx="1">
                  <c:v>0</c:v>
                </c:pt>
                <c:pt idx="2">
                  <c:v>2210.5</c:v>
                </c:pt>
                <c:pt idx="3">
                  <c:v>7424</c:v>
                </c:pt>
                <c:pt idx="4">
                  <c:v>7860.5</c:v>
                </c:pt>
                <c:pt idx="5">
                  <c:v>8372.5</c:v>
                </c:pt>
                <c:pt idx="6">
                  <c:v>8383</c:v>
                </c:pt>
                <c:pt idx="7">
                  <c:v>8388.5</c:v>
                </c:pt>
                <c:pt idx="8">
                  <c:v>8393</c:v>
                </c:pt>
                <c:pt idx="9">
                  <c:v>10445</c:v>
                </c:pt>
                <c:pt idx="10">
                  <c:v>10445</c:v>
                </c:pt>
                <c:pt idx="11">
                  <c:v>11430</c:v>
                </c:pt>
                <c:pt idx="12">
                  <c:v>11440</c:v>
                </c:pt>
                <c:pt idx="13">
                  <c:v>11477.5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86-45F5-9A2F-2012364D79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-5832.5</c:v>
                </c:pt>
                <c:pt idx="1">
                  <c:v>0</c:v>
                </c:pt>
                <c:pt idx="2">
                  <c:v>2210.5</c:v>
                </c:pt>
                <c:pt idx="3">
                  <c:v>7424</c:v>
                </c:pt>
                <c:pt idx="4">
                  <c:v>7860.5</c:v>
                </c:pt>
                <c:pt idx="5">
                  <c:v>8372.5</c:v>
                </c:pt>
                <c:pt idx="6">
                  <c:v>8383</c:v>
                </c:pt>
                <c:pt idx="7">
                  <c:v>8388.5</c:v>
                </c:pt>
                <c:pt idx="8">
                  <c:v>8393</c:v>
                </c:pt>
                <c:pt idx="9">
                  <c:v>10445</c:v>
                </c:pt>
                <c:pt idx="10">
                  <c:v>10445</c:v>
                </c:pt>
                <c:pt idx="11">
                  <c:v>11430</c:v>
                </c:pt>
                <c:pt idx="12">
                  <c:v>11440</c:v>
                </c:pt>
                <c:pt idx="13">
                  <c:v>11477.5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-3.8710804899012088E-2</c:v>
                </c:pt>
                <c:pt idx="1">
                  <c:v>7.3090739064871624E-3</c:v>
                </c:pt>
                <c:pt idx="2">
                  <c:v>2.4750469894409339E-2</c:v>
                </c:pt>
                <c:pt idx="3">
                  <c:v>6.5886284408334814E-2</c:v>
                </c:pt>
                <c:pt idx="4">
                  <c:v>6.9330378210066573E-2</c:v>
                </c:pt>
                <c:pt idx="5">
                  <c:v>7.3370185830883644E-2</c:v>
                </c:pt>
                <c:pt idx="6">
                  <c:v>7.3453033448107427E-2</c:v>
                </c:pt>
                <c:pt idx="7">
                  <c:v>7.3496429819034176E-2</c:v>
                </c:pt>
                <c:pt idx="8">
                  <c:v>7.3531935940701509E-2</c:v>
                </c:pt>
                <c:pt idx="9">
                  <c:v>8.9722727421007467E-2</c:v>
                </c:pt>
                <c:pt idx="10">
                  <c:v>8.9722727421007467E-2</c:v>
                </c:pt>
                <c:pt idx="11">
                  <c:v>9.7494622941524695E-2</c:v>
                </c:pt>
                <c:pt idx="12">
                  <c:v>9.7573525434118777E-2</c:v>
                </c:pt>
                <c:pt idx="13">
                  <c:v>9.7869409781346589E-2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86-45F5-9A2F-2012364D799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-5832.5</c:v>
                </c:pt>
                <c:pt idx="1">
                  <c:v>0</c:v>
                </c:pt>
                <c:pt idx="2">
                  <c:v>2210.5</c:v>
                </c:pt>
                <c:pt idx="3">
                  <c:v>7424</c:v>
                </c:pt>
                <c:pt idx="4">
                  <c:v>7860.5</c:v>
                </c:pt>
                <c:pt idx="5">
                  <c:v>8372.5</c:v>
                </c:pt>
                <c:pt idx="6">
                  <c:v>8383</c:v>
                </c:pt>
                <c:pt idx="7">
                  <c:v>8388.5</c:v>
                </c:pt>
                <c:pt idx="8">
                  <c:v>8393</c:v>
                </c:pt>
                <c:pt idx="9">
                  <c:v>10445</c:v>
                </c:pt>
                <c:pt idx="10">
                  <c:v>10445</c:v>
                </c:pt>
                <c:pt idx="11">
                  <c:v>11430</c:v>
                </c:pt>
                <c:pt idx="12">
                  <c:v>11440</c:v>
                </c:pt>
                <c:pt idx="13">
                  <c:v>11477.5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86-45F5-9A2F-2012364D7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004424"/>
        <c:axId val="1"/>
      </c:scatterChart>
      <c:valAx>
        <c:axId val="877004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7004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47512921950992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333375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B705983-A63A-213A-AF50-40119FC46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285156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3.5703125" customWidth="1"/>
  </cols>
  <sheetData>
    <row r="1" spans="1:20" ht="20.25" x14ac:dyDescent="0.3">
      <c r="A1" s="1" t="s">
        <v>33</v>
      </c>
      <c r="T1" s="48" t="s">
        <v>57</v>
      </c>
    </row>
    <row r="2" spans="1:20" x14ac:dyDescent="0.2">
      <c r="A2" t="s">
        <v>24</v>
      </c>
      <c r="B2" t="s">
        <v>35</v>
      </c>
      <c r="C2" s="13" t="s">
        <v>36</v>
      </c>
      <c r="D2" s="3"/>
      <c r="T2" s="48" t="s">
        <v>55</v>
      </c>
    </row>
    <row r="3" spans="1:20" ht="13.5" thickBot="1" x14ac:dyDescent="0.25">
      <c r="T3" s="48" t="s">
        <v>56</v>
      </c>
    </row>
    <row r="4" spans="1:20" ht="14.25" thickTop="1" thickBot="1" x14ac:dyDescent="0.25">
      <c r="A4" s="5" t="s">
        <v>32</v>
      </c>
      <c r="C4" s="8">
        <v>51963.777000000002</v>
      </c>
      <c r="D4" s="9">
        <v>0.71479999999999999</v>
      </c>
      <c r="T4" s="49"/>
    </row>
    <row r="5" spans="1:20" ht="13.5" thickTop="1" x14ac:dyDescent="0.2">
      <c r="A5" s="14" t="s">
        <v>37</v>
      </c>
      <c r="B5" s="15"/>
      <c r="C5" s="16">
        <v>-9.5</v>
      </c>
      <c r="D5" s="15" t="s">
        <v>38</v>
      </c>
      <c r="T5" s="49"/>
    </row>
    <row r="6" spans="1:20" x14ac:dyDescent="0.2">
      <c r="A6" s="5" t="s">
        <v>2</v>
      </c>
      <c r="T6" s="49"/>
    </row>
    <row r="7" spans="1:20" x14ac:dyDescent="0.2">
      <c r="A7" t="s">
        <v>3</v>
      </c>
      <c r="C7">
        <v>51963.777000000002</v>
      </c>
    </row>
    <row r="8" spans="1:20" x14ac:dyDescent="0.2">
      <c r="A8" t="s">
        <v>4</v>
      </c>
      <c r="C8" s="12">
        <v>0.71479999999999999</v>
      </c>
    </row>
    <row r="9" spans="1:20" x14ac:dyDescent="0.2">
      <c r="A9" s="31" t="s">
        <v>44</v>
      </c>
      <c r="B9" s="32">
        <v>21</v>
      </c>
      <c r="C9" s="33" t="str">
        <f>"F"&amp;B9</f>
        <v>F21</v>
      </c>
      <c r="D9" s="34" t="str">
        <f>"G"&amp;B9</f>
        <v>G21</v>
      </c>
      <c r="E9" s="15"/>
    </row>
    <row r="10" spans="1:20" ht="13.5" thickBot="1" x14ac:dyDescent="0.25">
      <c r="A10" s="15"/>
      <c r="B10" s="15"/>
      <c r="C10" s="4" t="s">
        <v>20</v>
      </c>
      <c r="D10" s="4" t="s">
        <v>21</v>
      </c>
      <c r="E10" s="15"/>
    </row>
    <row r="11" spans="1:20" x14ac:dyDescent="0.2">
      <c r="A11" s="15" t="s">
        <v>16</v>
      </c>
      <c r="B11" s="15"/>
      <c r="C11" s="35">
        <f ca="1">INTERCEPT(INDIRECT($D$9):G992,INDIRECT($C$9):F992)</f>
        <v>7.3090739064871624E-3</v>
      </c>
      <c r="D11" s="3"/>
      <c r="E11" s="15"/>
    </row>
    <row r="12" spans="1:20" x14ac:dyDescent="0.2">
      <c r="A12" s="15" t="s">
        <v>17</v>
      </c>
      <c r="B12" s="15"/>
      <c r="C12" s="35">
        <f ca="1">SLOPE(INDIRECT($D$9):G992,INDIRECT($C$9):F992)</f>
        <v>7.8902492594083583E-6</v>
      </c>
      <c r="D12" s="3"/>
      <c r="E12" s="15"/>
    </row>
    <row r="13" spans="1:20" x14ac:dyDescent="0.2">
      <c r="A13" s="15" t="s">
        <v>19</v>
      </c>
      <c r="B13" s="15"/>
      <c r="C13" s="3" t="s">
        <v>14</v>
      </c>
      <c r="D13" s="3"/>
      <c r="E13" s="15"/>
    </row>
    <row r="14" spans="1:20" x14ac:dyDescent="0.2">
      <c r="A14" s="15"/>
      <c r="B14" s="15"/>
      <c r="C14" s="15"/>
      <c r="D14" s="15"/>
      <c r="E14" s="15"/>
    </row>
    <row r="15" spans="1:20" x14ac:dyDescent="0.2">
      <c r="A15" s="17" t="s">
        <v>18</v>
      </c>
      <c r="B15" s="15"/>
      <c r="C15" s="18">
        <f ca="1">(C7+C11)+(C8+C12)*INT(MAX(F21:F3533))</f>
        <v>60167.63446546466</v>
      </c>
      <c r="D15" s="19"/>
      <c r="E15" s="19" t="s">
        <v>45</v>
      </c>
      <c r="F15" s="36">
        <v>1</v>
      </c>
    </row>
    <row r="16" spans="1:20" x14ac:dyDescent="0.2">
      <c r="A16" s="21" t="s">
        <v>5</v>
      </c>
      <c r="B16" s="15"/>
      <c r="C16" s="22">
        <f ca="1">+C8+C12</f>
        <v>0.71480789024925939</v>
      </c>
      <c r="D16" s="19"/>
      <c r="E16" s="19" t="s">
        <v>39</v>
      </c>
      <c r="F16" s="37">
        <f ca="1">NOW()+15018.5+$C$5/24</f>
        <v>60179.862787962964</v>
      </c>
    </row>
    <row r="17" spans="1:21" ht="13.5" thickBot="1" x14ac:dyDescent="0.25">
      <c r="A17" s="19" t="s">
        <v>28</v>
      </c>
      <c r="B17" s="15"/>
      <c r="C17" s="15">
        <f>COUNT(C21:C2191)</f>
        <v>14</v>
      </c>
      <c r="D17" s="19"/>
      <c r="E17" s="19" t="s">
        <v>46</v>
      </c>
      <c r="F17" s="20">
        <f ca="1">ROUND(2*(F16-$C$7)/$C$8,0)/2+F15</f>
        <v>11495</v>
      </c>
    </row>
    <row r="18" spans="1:21" ht="14.25" thickTop="1" thickBot="1" x14ac:dyDescent="0.25">
      <c r="A18" s="21" t="s">
        <v>6</v>
      </c>
      <c r="B18" s="15"/>
      <c r="C18" s="24">
        <f ca="1">+C15</f>
        <v>60167.63446546466</v>
      </c>
      <c r="D18" s="25">
        <f ca="1">+C16</f>
        <v>0.71480789024925939</v>
      </c>
      <c r="E18" s="19" t="s">
        <v>40</v>
      </c>
      <c r="F18" s="34">
        <f ca="1">ROUND(2*(F16-$C$15)/$C$16,0)/2+F15</f>
        <v>18</v>
      </c>
    </row>
    <row r="19" spans="1:21" ht="13.5" thickTop="1" x14ac:dyDescent="0.2">
      <c r="E19" s="19" t="s">
        <v>41</v>
      </c>
      <c r="F19" s="23">
        <f ca="1">+$C$15+$C$16*F18-15018.5-$C$5/24</f>
        <v>45162.396840822483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38" t="s">
        <v>51</v>
      </c>
    </row>
    <row r="21" spans="1:21" x14ac:dyDescent="0.2">
      <c r="A21" t="s">
        <v>34</v>
      </c>
      <c r="C21" s="26">
        <v>47794.662579999997</v>
      </c>
      <c r="D21" s="26"/>
      <c r="E21">
        <f t="shared" ref="E21:E29" si="0">+(C21-C$7)/C$8</f>
        <v>-5832.5607442641376</v>
      </c>
      <c r="F21">
        <f t="shared" ref="F21:F29" si="1">ROUND(2*E21,0)/2</f>
        <v>-5832.5</v>
      </c>
      <c r="G21">
        <f t="shared" ref="G21:G29" si="2">+C21-(C$7+F21*C$8)</f>
        <v>-4.3420000009064097E-2</v>
      </c>
      <c r="J21">
        <f>+G21</f>
        <v>-4.3420000009064097E-2</v>
      </c>
      <c r="O21">
        <f t="shared" ref="O21:O29" ca="1" si="3">+C$11+C$12*$F21</f>
        <v>-3.8710804899012088E-2</v>
      </c>
      <c r="Q21" s="2">
        <f t="shared" ref="Q21:Q29" si="4">+C21-15018.5</f>
        <v>32776.162579999997</v>
      </c>
    </row>
    <row r="22" spans="1:21" x14ac:dyDescent="0.2">
      <c r="A22" s="10" t="s">
        <v>31</v>
      </c>
      <c r="B22" s="11"/>
      <c r="C22" s="26">
        <v>51963.777000000002</v>
      </c>
      <c r="D22" s="27"/>
      <c r="E22">
        <f t="shared" si="0"/>
        <v>0</v>
      </c>
      <c r="F22">
        <f t="shared" si="1"/>
        <v>0</v>
      </c>
      <c r="G22">
        <f t="shared" si="2"/>
        <v>0</v>
      </c>
      <c r="I22">
        <f>+G22</f>
        <v>0</v>
      </c>
      <c r="O22">
        <f t="shared" ca="1" si="3"/>
        <v>7.3090739064871624E-3</v>
      </c>
      <c r="Q22" s="2">
        <f t="shared" si="4"/>
        <v>36945.277000000002</v>
      </c>
    </row>
    <row r="23" spans="1:21" x14ac:dyDescent="0.2">
      <c r="A23" s="10" t="s">
        <v>29</v>
      </c>
      <c r="B23" s="11" t="s">
        <v>30</v>
      </c>
      <c r="C23" s="27">
        <v>53543.856</v>
      </c>
      <c r="D23" s="27">
        <v>4.0000000000000002E-4</v>
      </c>
      <c r="E23">
        <f t="shared" si="0"/>
        <v>2210.5190263010604</v>
      </c>
      <c r="F23">
        <f t="shared" si="1"/>
        <v>2210.5</v>
      </c>
      <c r="G23">
        <f t="shared" si="2"/>
        <v>1.359999999840511E-2</v>
      </c>
      <c r="K23">
        <f>+G23</f>
        <v>1.359999999840511E-2</v>
      </c>
      <c r="O23">
        <f t="shared" ca="1" si="3"/>
        <v>2.4750469894409339E-2</v>
      </c>
      <c r="Q23" s="2">
        <f t="shared" si="4"/>
        <v>38525.356</v>
      </c>
    </row>
    <row r="24" spans="1:21" x14ac:dyDescent="0.2">
      <c r="A24" s="28" t="s">
        <v>42</v>
      </c>
      <c r="B24" s="29" t="s">
        <v>30</v>
      </c>
      <c r="C24" s="30">
        <v>57270.525999999998</v>
      </c>
      <c r="D24" s="30">
        <v>5.0000000000000001E-3</v>
      </c>
      <c r="E24">
        <f t="shared" si="0"/>
        <v>7424.1032456631174</v>
      </c>
      <c r="F24">
        <f t="shared" si="1"/>
        <v>7424</v>
      </c>
      <c r="G24">
        <f t="shared" si="2"/>
        <v>7.3799999998300336E-2</v>
      </c>
      <c r="I24">
        <f>+G24</f>
        <v>7.3799999998300336E-2</v>
      </c>
      <c r="O24">
        <f t="shared" ca="1" si="3"/>
        <v>6.5886284408334814E-2</v>
      </c>
      <c r="Q24" s="2">
        <f t="shared" si="4"/>
        <v>42252.025999999998</v>
      </c>
    </row>
    <row r="25" spans="1:21" x14ac:dyDescent="0.2">
      <c r="A25" s="28" t="s">
        <v>42</v>
      </c>
      <c r="B25" s="29" t="s">
        <v>43</v>
      </c>
      <c r="C25" s="30">
        <v>57582.538999999997</v>
      </c>
      <c r="D25" s="30">
        <v>5.0000000000000001E-3</v>
      </c>
      <c r="E25">
        <f t="shared" si="0"/>
        <v>7860.6071628427462</v>
      </c>
      <c r="F25">
        <f t="shared" si="1"/>
        <v>7860.5</v>
      </c>
      <c r="G25">
        <f t="shared" si="2"/>
        <v>7.6599999993050005E-2</v>
      </c>
      <c r="I25">
        <f>+G25</f>
        <v>7.6599999993050005E-2</v>
      </c>
      <c r="O25">
        <f t="shared" ca="1" si="3"/>
        <v>6.9330378210066573E-2</v>
      </c>
      <c r="Q25" s="2">
        <f t="shared" si="4"/>
        <v>42564.038999999997</v>
      </c>
    </row>
    <row r="26" spans="1:21" x14ac:dyDescent="0.2">
      <c r="A26" s="39" t="s">
        <v>1</v>
      </c>
      <c r="B26" s="40" t="s">
        <v>43</v>
      </c>
      <c r="C26" s="41">
        <v>57948.527000000002</v>
      </c>
      <c r="D26" s="41">
        <v>5.0000000000000001E-3</v>
      </c>
      <c r="E26">
        <f t="shared" si="0"/>
        <v>8372.6217123670958</v>
      </c>
      <c r="F26">
        <f t="shared" si="1"/>
        <v>8372.5</v>
      </c>
      <c r="G26">
        <f t="shared" si="2"/>
        <v>8.6999999999534339E-2</v>
      </c>
      <c r="K26">
        <f>+G26</f>
        <v>8.6999999999534339E-2</v>
      </c>
      <c r="O26">
        <f t="shared" ca="1" si="3"/>
        <v>7.3370185830883644E-2</v>
      </c>
      <c r="Q26" s="2">
        <f t="shared" si="4"/>
        <v>42930.027000000002</v>
      </c>
    </row>
    <row r="27" spans="1:21" x14ac:dyDescent="0.2">
      <c r="A27" s="41" t="s">
        <v>0</v>
      </c>
      <c r="B27" s="42" t="s">
        <v>30</v>
      </c>
      <c r="C27" s="41">
        <v>57956.030700000003</v>
      </c>
      <c r="D27" s="41">
        <v>1.5E-3</v>
      </c>
      <c r="E27">
        <f t="shared" si="0"/>
        <v>8383.1193340794653</v>
      </c>
      <c r="F27">
        <f t="shared" si="1"/>
        <v>8383</v>
      </c>
      <c r="G27">
        <f t="shared" si="2"/>
        <v>8.5299999998824205E-2</v>
      </c>
      <c r="K27">
        <f>+G27</f>
        <v>8.5299999998824205E-2</v>
      </c>
      <c r="O27">
        <f t="shared" ca="1" si="3"/>
        <v>7.3453033448107427E-2</v>
      </c>
      <c r="Q27" s="2">
        <f t="shared" si="4"/>
        <v>42937.530700000003</v>
      </c>
    </row>
    <row r="28" spans="1:21" x14ac:dyDescent="0.2">
      <c r="A28" s="41" t="s">
        <v>0</v>
      </c>
      <c r="B28" s="42" t="s">
        <v>43</v>
      </c>
      <c r="C28" s="41">
        <v>57959.962400000077</v>
      </c>
      <c r="D28" s="41">
        <v>1.5E-3</v>
      </c>
      <c r="E28">
        <f t="shared" si="0"/>
        <v>8388.619753777386</v>
      </c>
      <c r="F28">
        <f t="shared" si="1"/>
        <v>8388.5</v>
      </c>
      <c r="G28">
        <f t="shared" si="2"/>
        <v>8.5600000078557059E-2</v>
      </c>
      <c r="K28">
        <f>+G28</f>
        <v>8.5600000078557059E-2</v>
      </c>
      <c r="O28">
        <f t="shared" ca="1" si="3"/>
        <v>7.3496429819034176E-2</v>
      </c>
      <c r="Q28" s="2">
        <f t="shared" si="4"/>
        <v>42941.462400000077</v>
      </c>
    </row>
    <row r="29" spans="1:21" x14ac:dyDescent="0.2">
      <c r="A29" s="41" t="s">
        <v>0</v>
      </c>
      <c r="B29" s="42" t="s">
        <v>30</v>
      </c>
      <c r="C29" s="41">
        <v>57963.180000000168</v>
      </c>
      <c r="D29" s="41">
        <v>2E-3</v>
      </c>
      <c r="E29">
        <f t="shared" si="0"/>
        <v>8393.121152770238</v>
      </c>
      <c r="F29">
        <f t="shared" si="1"/>
        <v>8393</v>
      </c>
      <c r="G29">
        <f t="shared" si="2"/>
        <v>8.6600000169710256E-2</v>
      </c>
      <c r="K29">
        <f>+G29</f>
        <v>8.6600000169710256E-2</v>
      </c>
      <c r="O29">
        <f t="shared" ca="1" si="3"/>
        <v>7.3531935940701509E-2</v>
      </c>
      <c r="Q29" s="2">
        <f t="shared" si="4"/>
        <v>42944.680000000168</v>
      </c>
    </row>
    <row r="30" spans="1:21" x14ac:dyDescent="0.2">
      <c r="A30" s="43" t="s">
        <v>52</v>
      </c>
      <c r="B30" s="44" t="s">
        <v>30</v>
      </c>
      <c r="C30" s="45">
        <v>59429.979999999981</v>
      </c>
      <c r="D30" s="43" t="s">
        <v>53</v>
      </c>
      <c r="E30">
        <f t="shared" ref="E30:E31" si="5">+(C30-C$7)/C$8</f>
        <v>10445.163682148825</v>
      </c>
      <c r="F30">
        <f t="shared" ref="F30:F31" si="6">ROUND(2*E30,0)/2</f>
        <v>10445</v>
      </c>
      <c r="G30">
        <f t="shared" ref="G30:G31" si="7">+C30-(C$7+F30*C$8)</f>
        <v>0.11699999997654231</v>
      </c>
      <c r="K30">
        <f t="shared" ref="K30:K31" si="8">+G30</f>
        <v>0.11699999997654231</v>
      </c>
      <c r="O30">
        <f t="shared" ref="O30:O31" ca="1" si="9">+C$11+C$12*$F30</f>
        <v>8.9722727421007467E-2</v>
      </c>
      <c r="Q30" s="2">
        <f t="shared" ref="Q30:Q31" si="10">+C30-15018.5</f>
        <v>44411.479999999981</v>
      </c>
    </row>
    <row r="31" spans="1:21" x14ac:dyDescent="0.2">
      <c r="A31" s="43" t="s">
        <v>52</v>
      </c>
      <c r="B31" s="44" t="s">
        <v>30</v>
      </c>
      <c r="C31" s="45">
        <v>59429.981999999844</v>
      </c>
      <c r="D31" s="43" t="s">
        <v>54</v>
      </c>
      <c r="E31">
        <f t="shared" si="5"/>
        <v>10445.166480134081</v>
      </c>
      <c r="F31">
        <f t="shared" si="6"/>
        <v>10445</v>
      </c>
      <c r="G31">
        <f t="shared" si="7"/>
        <v>0.11899999983870657</v>
      </c>
      <c r="K31">
        <f t="shared" si="8"/>
        <v>0.11899999983870657</v>
      </c>
      <c r="O31">
        <f t="shared" ca="1" si="9"/>
        <v>8.9722727421007467E-2</v>
      </c>
      <c r="Q31" s="2">
        <f t="shared" si="10"/>
        <v>44411.481999999844</v>
      </c>
    </row>
    <row r="32" spans="1:21" ht="15" x14ac:dyDescent="0.25">
      <c r="A32" s="46" t="s">
        <v>55</v>
      </c>
      <c r="B32" s="47" t="s">
        <v>30</v>
      </c>
      <c r="C32" s="46">
        <v>60134.070679999888</v>
      </c>
      <c r="D32" s="46">
        <v>9.3410000000000003E-3</v>
      </c>
      <c r="E32">
        <f t="shared" ref="E32:E33" si="11">+(C32-C$7)/C$8</f>
        <v>11430.18142137645</v>
      </c>
      <c r="F32">
        <f t="shared" ref="F32:F33" si="12">ROUND(2*E32,0)/2</f>
        <v>11430</v>
      </c>
      <c r="G32">
        <f t="shared" ref="G32:G33" si="13">+C32-(C$7+F32*C$8)</f>
        <v>0.12967999988904921</v>
      </c>
      <c r="K32">
        <f t="shared" ref="K32:K33" si="14">+G32</f>
        <v>0.12967999988904921</v>
      </c>
      <c r="O32">
        <f t="shared" ref="O32:O33" ca="1" si="15">+C$11+C$12*$F32</f>
        <v>9.7494622941524695E-2</v>
      </c>
      <c r="Q32" s="2">
        <f t="shared" ref="Q32:Q33" si="16">+C32-15018.5</f>
        <v>45115.570679999888</v>
      </c>
    </row>
    <row r="33" spans="1:17" ht="15" x14ac:dyDescent="0.25">
      <c r="A33" s="46" t="s">
        <v>56</v>
      </c>
      <c r="B33" s="47" t="s">
        <v>30</v>
      </c>
      <c r="C33" s="46">
        <v>60141.020339999814</v>
      </c>
      <c r="D33" s="46">
        <v>1.1509999999999999E-3</v>
      </c>
      <c r="E33">
        <f t="shared" si="11"/>
        <v>11439.903945159222</v>
      </c>
      <c r="F33">
        <f t="shared" si="12"/>
        <v>11440</v>
      </c>
      <c r="G33">
        <f t="shared" si="13"/>
        <v>-6.8660000186355319E-2</v>
      </c>
      <c r="K33">
        <f t="shared" si="14"/>
        <v>-6.8660000186355319E-2</v>
      </c>
      <c r="O33">
        <f t="shared" ca="1" si="15"/>
        <v>9.7573525434118777E-2</v>
      </c>
      <c r="Q33" s="2">
        <f t="shared" si="16"/>
        <v>45122.520339999814</v>
      </c>
    </row>
    <row r="34" spans="1:17" x14ac:dyDescent="0.2">
      <c r="A34" s="50" t="s">
        <v>55</v>
      </c>
      <c r="B34" s="51" t="s">
        <v>43</v>
      </c>
      <c r="C34" s="50">
        <v>60168.026699999813</v>
      </c>
      <c r="D34" s="52">
        <v>1.5640000000000001E-3</v>
      </c>
      <c r="E34">
        <f t="shared" ref="E34" si="17">+(C34-C$7)/C$8</f>
        <v>11477.685646334376</v>
      </c>
      <c r="F34">
        <f t="shared" ref="F34" si="18">ROUND(2*E34,0)/2</f>
        <v>11477.5</v>
      </c>
      <c r="G34">
        <f t="shared" ref="G34" si="19">+C34-(C$7+F34*C$8)</f>
        <v>0.1326999998127576</v>
      </c>
      <c r="K34">
        <f t="shared" ref="K34" si="20">+G34</f>
        <v>0.1326999998127576</v>
      </c>
      <c r="O34">
        <f t="shared" ref="O34" ca="1" si="21">+C$11+C$12*$F34</f>
        <v>9.7869409781346589E-2</v>
      </c>
      <c r="Q34" s="2">
        <f t="shared" ref="Q34" si="22">+C34-15018.5</f>
        <v>45149.526699999813</v>
      </c>
    </row>
    <row r="35" spans="1:17" x14ac:dyDescent="0.2">
      <c r="C35" s="13"/>
      <c r="D35" s="13"/>
    </row>
    <row r="36" spans="1:17" x14ac:dyDescent="0.2">
      <c r="C36" s="13"/>
      <c r="D36" s="13"/>
    </row>
    <row r="37" spans="1:17" x14ac:dyDescent="0.2">
      <c r="C37" s="13"/>
      <c r="D37" s="13"/>
    </row>
    <row r="38" spans="1:17" x14ac:dyDescent="0.2">
      <c r="C38" s="13"/>
      <c r="D38" s="13"/>
    </row>
    <row r="39" spans="1:17" x14ac:dyDescent="0.2">
      <c r="C39" s="13"/>
      <c r="D39" s="13"/>
    </row>
    <row r="40" spans="1:17" x14ac:dyDescent="0.2">
      <c r="C40" s="13"/>
      <c r="D40" s="13"/>
    </row>
    <row r="41" spans="1:17" x14ac:dyDescent="0.2">
      <c r="D41" s="3"/>
    </row>
    <row r="42" spans="1:17" x14ac:dyDescent="0.2">
      <c r="D42" s="3"/>
    </row>
    <row r="43" spans="1:17" x14ac:dyDescent="0.2">
      <c r="D43" s="3"/>
    </row>
    <row r="44" spans="1:17" x14ac:dyDescent="0.2">
      <c r="D44" s="3"/>
    </row>
    <row r="45" spans="1:17" x14ac:dyDescent="0.2">
      <c r="D45" s="3"/>
    </row>
    <row r="46" spans="1:17" x14ac:dyDescent="0.2">
      <c r="D46" s="3"/>
    </row>
    <row r="47" spans="1:17" x14ac:dyDescent="0.2">
      <c r="D47" s="3"/>
    </row>
    <row r="48" spans="1:17" x14ac:dyDescent="0.2">
      <c r="D48" s="3"/>
    </row>
    <row r="49" spans="4:4" x14ac:dyDescent="0.2">
      <c r="D49" s="3"/>
    </row>
    <row r="50" spans="4:4" x14ac:dyDescent="0.2">
      <c r="D50" s="3"/>
    </row>
    <row r="51" spans="4:4" x14ac:dyDescent="0.2">
      <c r="D51" s="3"/>
    </row>
    <row r="52" spans="4:4" x14ac:dyDescent="0.2">
      <c r="D52" s="3"/>
    </row>
  </sheetData>
  <phoneticPr fontId="7" type="noConversion"/>
  <hyperlinks>
    <hyperlink ref="H62830" r:id="rId1" display="http://vsolj.cetus-net.org/bulletin.html" xr:uid="{00000000-0004-0000-0000-000000000000}"/>
    <hyperlink ref="H62823" r:id="rId2" display="https://www.aavso.org/ejaavso" xr:uid="{00000000-0004-0000-0000-000001000000}"/>
    <hyperlink ref="I62830" r:id="rId3" display="http://vsolj.cetus-net.org/bulletin.html" xr:uid="{00000000-0004-0000-0000-000002000000}"/>
    <hyperlink ref="AQ56481" r:id="rId4" display="http://cdsbib.u-strasbg.fr/cgi-bin/cdsbib?1990RMxAA..21..381G" xr:uid="{00000000-0004-0000-0000-000003000000}"/>
    <hyperlink ref="H62827" r:id="rId5" display="https://www.aavso.org/ejaavso" xr:uid="{00000000-0004-0000-0000-000004000000}"/>
    <hyperlink ref="AP3845" r:id="rId6" display="http://cdsbib.u-strasbg.fr/cgi-bin/cdsbib?1990RMxAA..21..381G" xr:uid="{00000000-0004-0000-0000-000005000000}"/>
    <hyperlink ref="AP3848" r:id="rId7" display="http://cdsbib.u-strasbg.fr/cgi-bin/cdsbib?1990RMxAA..21..381G" xr:uid="{00000000-0004-0000-0000-000006000000}"/>
    <hyperlink ref="AP3846" r:id="rId8" display="http://cdsbib.u-strasbg.fr/cgi-bin/cdsbib?1990RMxAA..21..381G" xr:uid="{00000000-0004-0000-0000-000007000000}"/>
    <hyperlink ref="AP3830" r:id="rId9" display="http://cdsbib.u-strasbg.fr/cgi-bin/cdsbib?1990RMxAA..21..381G" xr:uid="{00000000-0004-0000-0000-000008000000}"/>
    <hyperlink ref="AQ4059" r:id="rId10" display="http://cdsbib.u-strasbg.fr/cgi-bin/cdsbib?1990RMxAA..21..381G" xr:uid="{00000000-0004-0000-0000-000009000000}"/>
    <hyperlink ref="AQ4063" r:id="rId11" display="http://cdsbib.u-strasbg.fr/cgi-bin/cdsbib?1990RMxAA..21..381G" xr:uid="{00000000-0004-0000-0000-00000A000000}"/>
    <hyperlink ref="AQ63743" r:id="rId12" display="http://cdsbib.u-strasbg.fr/cgi-bin/cdsbib?1990RMxAA..21..381G" xr:uid="{00000000-0004-0000-0000-00000B000000}"/>
    <hyperlink ref="I951" r:id="rId13" display="http://vsolj.cetus-net.org/bulletin.html" xr:uid="{00000000-0004-0000-0000-00000C000000}"/>
    <hyperlink ref="H951" r:id="rId14" display="http://vsolj.cetus-net.org/bulletin.html" xr:uid="{00000000-0004-0000-0000-00000D000000}"/>
    <hyperlink ref="AQ64404" r:id="rId15" display="http://cdsbib.u-strasbg.fr/cgi-bin/cdsbib?1990RMxAA..21..381G" xr:uid="{00000000-0004-0000-0000-00000E000000}"/>
    <hyperlink ref="AQ64403" r:id="rId16" display="http://cdsbib.u-strasbg.fr/cgi-bin/cdsbib?1990RMxAA..21..381G" xr:uid="{00000000-0004-0000-0000-00000F000000}"/>
    <hyperlink ref="AP2121" r:id="rId17" display="http://cdsbib.u-strasbg.fr/cgi-bin/cdsbib?1990RMxAA..21..381G" xr:uid="{00000000-0004-0000-0000-000010000000}"/>
    <hyperlink ref="AP2139" r:id="rId18" display="http://cdsbib.u-strasbg.fr/cgi-bin/cdsbib?1990RMxAA..21..381G" xr:uid="{00000000-0004-0000-0000-000011000000}"/>
    <hyperlink ref="AP2140" r:id="rId19" display="http://cdsbib.u-strasbg.fr/cgi-bin/cdsbib?1990RMxAA..21..381G" xr:uid="{00000000-0004-0000-0000-000012000000}"/>
    <hyperlink ref="AP213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2023-08-23T08:42:24Z</dcterms:modified>
</cp:coreProperties>
</file>