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5B44C86-219E-4D54-BA0F-327B6DFF215F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2" i="1" l="1"/>
  <c r="F162" i="1"/>
  <c r="G162" i="1" s="1"/>
  <c r="K162" i="1" s="1"/>
  <c r="Q162" i="1"/>
  <c r="Q159" i="1"/>
  <c r="Q160" i="1"/>
  <c r="Q161" i="1"/>
  <c r="Q157" i="1"/>
  <c r="Q158" i="1"/>
  <c r="C7" i="1"/>
  <c r="E159" i="1" s="1"/>
  <c r="F159" i="1" s="1"/>
  <c r="G159" i="1" s="1"/>
  <c r="K159" i="1" s="1"/>
  <c r="C8" i="1"/>
  <c r="E121" i="1" s="1"/>
  <c r="C9" i="1"/>
  <c r="D9" i="1"/>
  <c r="F16" i="1"/>
  <c r="C17" i="1"/>
  <c r="Q21" i="1"/>
  <c r="E22" i="1"/>
  <c r="F22" i="1" s="1"/>
  <c r="G22" i="1" s="1"/>
  <c r="H22" i="1" s="1"/>
  <c r="Q22" i="1"/>
  <c r="Q23" i="1"/>
  <c r="Q24" i="1"/>
  <c r="Q25" i="1"/>
  <c r="Q26" i="1"/>
  <c r="E27" i="1"/>
  <c r="E103" i="2" s="1"/>
  <c r="F27" i="1"/>
  <c r="Q27" i="1"/>
  <c r="Q28" i="1"/>
  <c r="Q29" i="1"/>
  <c r="Q30" i="1"/>
  <c r="Q31" i="1"/>
  <c r="Q32" i="1"/>
  <c r="Q33" i="1"/>
  <c r="E34" i="1"/>
  <c r="E110" i="2" s="1"/>
  <c r="F34" i="1"/>
  <c r="U34" i="1" s="1"/>
  <c r="Q34" i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Q44" i="1"/>
  <c r="Q45" i="1"/>
  <c r="E46" i="1"/>
  <c r="E122" i="2" s="1"/>
  <c r="Q46" i="1"/>
  <c r="Q47" i="1"/>
  <c r="E48" i="1"/>
  <c r="F48" i="1" s="1"/>
  <c r="G48" i="1" s="1"/>
  <c r="I48" i="1" s="1"/>
  <c r="Q48" i="1"/>
  <c r="Q49" i="1"/>
  <c r="Q50" i="1"/>
  <c r="Q51" i="1"/>
  <c r="Q52" i="1"/>
  <c r="Q53" i="1"/>
  <c r="E54" i="1"/>
  <c r="E17" i="2" s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E62" i="1"/>
  <c r="E25" i="2" s="1"/>
  <c r="Q62" i="1"/>
  <c r="Q63" i="1"/>
  <c r="E64" i="1"/>
  <c r="F64" i="1" s="1"/>
  <c r="G64" i="1" s="1"/>
  <c r="I64" i="1" s="1"/>
  <c r="Q64" i="1"/>
  <c r="Q65" i="1"/>
  <c r="Q66" i="1"/>
  <c r="Q67" i="1"/>
  <c r="Q68" i="1"/>
  <c r="Q69" i="1"/>
  <c r="E70" i="1"/>
  <c r="E33" i="2" s="1"/>
  <c r="Q70" i="1"/>
  <c r="Q71" i="1"/>
  <c r="E72" i="1"/>
  <c r="F72" i="1" s="1"/>
  <c r="I72" i="1"/>
  <c r="Q72" i="1"/>
  <c r="I73" i="1"/>
  <c r="Q73" i="1"/>
  <c r="Q74" i="1"/>
  <c r="E75" i="1"/>
  <c r="F75" i="1" s="1"/>
  <c r="G75" i="1" s="1"/>
  <c r="I75" i="1" s="1"/>
  <c r="Q75" i="1"/>
  <c r="Q76" i="1"/>
  <c r="Q77" i="1"/>
  <c r="E78" i="1"/>
  <c r="F78" i="1" s="1"/>
  <c r="Q78" i="1"/>
  <c r="Q79" i="1"/>
  <c r="E80" i="1"/>
  <c r="E41" i="2" s="1"/>
  <c r="Q80" i="1"/>
  <c r="Q81" i="1"/>
  <c r="Q82" i="1"/>
  <c r="E83" i="1"/>
  <c r="F83" i="1" s="1"/>
  <c r="G83" i="1" s="1"/>
  <c r="I83" i="1" s="1"/>
  <c r="Q83" i="1"/>
  <c r="Q84" i="1"/>
  <c r="Q85" i="1"/>
  <c r="E86" i="1"/>
  <c r="F86" i="1" s="1"/>
  <c r="Q86" i="1"/>
  <c r="Q87" i="1"/>
  <c r="E88" i="1"/>
  <c r="E49" i="2" s="1"/>
  <c r="Q88" i="1"/>
  <c r="Q89" i="1"/>
  <c r="Q90" i="1"/>
  <c r="E91" i="1"/>
  <c r="F91" i="1" s="1"/>
  <c r="G91" i="1" s="1"/>
  <c r="I91" i="1" s="1"/>
  <c r="Q91" i="1"/>
  <c r="Q92" i="1"/>
  <c r="Q93" i="1"/>
  <c r="E94" i="1"/>
  <c r="F94" i="1" s="1"/>
  <c r="Q94" i="1"/>
  <c r="Q95" i="1"/>
  <c r="E96" i="1"/>
  <c r="E57" i="2" s="1"/>
  <c r="Q96" i="1"/>
  <c r="Q97" i="1"/>
  <c r="Q98" i="1"/>
  <c r="E99" i="1"/>
  <c r="F99" i="1" s="1"/>
  <c r="G99" i="1" s="1"/>
  <c r="I99" i="1" s="1"/>
  <c r="Q99" i="1"/>
  <c r="Q100" i="1"/>
  <c r="Q101" i="1"/>
  <c r="E102" i="1"/>
  <c r="F102" i="1" s="1"/>
  <c r="Q102" i="1"/>
  <c r="Q103" i="1"/>
  <c r="E104" i="1"/>
  <c r="F104" i="1" s="1"/>
  <c r="G104" i="1" s="1"/>
  <c r="I104" i="1" s="1"/>
  <c r="Q104" i="1"/>
  <c r="Q105" i="1"/>
  <c r="Q106" i="1"/>
  <c r="E107" i="1"/>
  <c r="F107" i="1" s="1"/>
  <c r="G107" i="1" s="1"/>
  <c r="I107" i="1" s="1"/>
  <c r="Q107" i="1"/>
  <c r="Q108" i="1"/>
  <c r="Q109" i="1"/>
  <c r="E110" i="1"/>
  <c r="F110" i="1" s="1"/>
  <c r="Q110" i="1"/>
  <c r="Q111" i="1"/>
  <c r="E112" i="1"/>
  <c r="E71" i="2" s="1"/>
  <c r="Q112" i="1"/>
  <c r="Q113" i="1"/>
  <c r="Q114" i="1"/>
  <c r="E115" i="1"/>
  <c r="E74" i="2" s="1"/>
  <c r="Q115" i="1"/>
  <c r="Q116" i="1"/>
  <c r="Q117" i="1"/>
  <c r="E118" i="1"/>
  <c r="F118" i="1" s="1"/>
  <c r="G118" i="1" s="1"/>
  <c r="I118" i="1" s="1"/>
  <c r="Q118" i="1"/>
  <c r="Q119" i="1"/>
  <c r="E120" i="1"/>
  <c r="E79" i="2" s="1"/>
  <c r="Q120" i="1"/>
  <c r="Q121" i="1"/>
  <c r="Q122" i="1"/>
  <c r="E123" i="1"/>
  <c r="E82" i="2" s="1"/>
  <c r="Q123" i="1"/>
  <c r="Q124" i="1"/>
  <c r="Q125" i="1"/>
  <c r="E126" i="1"/>
  <c r="F126" i="1" s="1"/>
  <c r="G126" i="1" s="1"/>
  <c r="K126" i="1" s="1"/>
  <c r="Q126" i="1"/>
  <c r="Q127" i="1"/>
  <c r="E128" i="1"/>
  <c r="E86" i="2" s="1"/>
  <c r="Q128" i="1"/>
  <c r="Q129" i="1"/>
  <c r="Q130" i="1"/>
  <c r="E131" i="1"/>
  <c r="F131" i="1" s="1"/>
  <c r="G131" i="1" s="1"/>
  <c r="K131" i="1" s="1"/>
  <c r="Q131" i="1"/>
  <c r="Q132" i="1"/>
  <c r="Q133" i="1"/>
  <c r="E134" i="1"/>
  <c r="F134" i="1" s="1"/>
  <c r="G134" i="1" s="1"/>
  <c r="I134" i="1" s="1"/>
  <c r="Q134" i="1"/>
  <c r="Q135" i="1"/>
  <c r="E136" i="1"/>
  <c r="E131" i="2" s="1"/>
  <c r="Q136" i="1"/>
  <c r="Q137" i="1"/>
  <c r="Q138" i="1"/>
  <c r="E139" i="1"/>
  <c r="F139" i="1" s="1"/>
  <c r="G139" i="1" s="1"/>
  <c r="K139" i="1" s="1"/>
  <c r="Q139" i="1"/>
  <c r="Q140" i="1"/>
  <c r="E141" i="1"/>
  <c r="F141" i="1" s="1"/>
  <c r="G141" i="1" s="1"/>
  <c r="K141" i="1" s="1"/>
  <c r="Q141" i="1"/>
  <c r="Q142" i="1"/>
  <c r="Q143" i="1"/>
  <c r="E144" i="1"/>
  <c r="F144" i="1" s="1"/>
  <c r="G144" i="1" s="1"/>
  <c r="K144" i="1" s="1"/>
  <c r="Q144" i="1"/>
  <c r="Q145" i="1"/>
  <c r="Q146" i="1"/>
  <c r="E147" i="1"/>
  <c r="F147" i="1" s="1"/>
  <c r="G147" i="1" s="1"/>
  <c r="K147" i="1" s="1"/>
  <c r="Q147" i="1"/>
  <c r="Q148" i="1"/>
  <c r="E150" i="1"/>
  <c r="F150" i="1" s="1"/>
  <c r="G150" i="1" s="1"/>
  <c r="K150" i="1" s="1"/>
  <c r="Q150" i="1"/>
  <c r="Q149" i="1"/>
  <c r="Q151" i="1"/>
  <c r="E152" i="1"/>
  <c r="F152" i="1" s="1"/>
  <c r="G152" i="1" s="1"/>
  <c r="K152" i="1" s="1"/>
  <c r="Q152" i="1"/>
  <c r="Q153" i="1"/>
  <c r="Q154" i="1"/>
  <c r="E155" i="1"/>
  <c r="F155" i="1" s="1"/>
  <c r="G155" i="1" s="1"/>
  <c r="K155" i="1" s="1"/>
  <c r="Q155" i="1"/>
  <c r="Q15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B40" i="2"/>
  <c r="C40" i="2"/>
  <c r="D40" i="2"/>
  <c r="G40" i="2"/>
  <c r="H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D50" i="2"/>
  <c r="G50" i="2"/>
  <c r="C50" i="2"/>
  <c r="H50" i="2"/>
  <c r="B50" i="2"/>
  <c r="A51" i="2"/>
  <c r="C51" i="2"/>
  <c r="F51" i="2"/>
  <c r="D51" i="2"/>
  <c r="G51" i="2"/>
  <c r="H51" i="2"/>
  <c r="B51" i="2"/>
  <c r="A52" i="2"/>
  <c r="C52" i="2"/>
  <c r="F52" i="2"/>
  <c r="D52" i="2"/>
  <c r="G52" i="2"/>
  <c r="H52" i="2"/>
  <c r="B52" i="2"/>
  <c r="A53" i="2"/>
  <c r="F53" i="2"/>
  <c r="D53" i="2"/>
  <c r="G53" i="2"/>
  <c r="C53" i="2"/>
  <c r="H53" i="2"/>
  <c r="B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D56" i="2"/>
  <c r="G56" i="2"/>
  <c r="C56" i="2"/>
  <c r="H56" i="2"/>
  <c r="B56" i="2"/>
  <c r="A57" i="2"/>
  <c r="B57" i="2"/>
  <c r="D57" i="2"/>
  <c r="G57" i="2"/>
  <c r="C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D106" i="2"/>
  <c r="G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G129" i="2"/>
  <c r="H129" i="2"/>
  <c r="A130" i="2"/>
  <c r="B130" i="2"/>
  <c r="C130" i="2"/>
  <c r="D130" i="2"/>
  <c r="G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C135" i="2"/>
  <c r="D135" i="2"/>
  <c r="G135" i="2"/>
  <c r="H135" i="2"/>
  <c r="B135" i="2"/>
  <c r="E33" i="1"/>
  <c r="E109" i="2" s="1"/>
  <c r="F33" i="1"/>
  <c r="G33" i="1" s="1"/>
  <c r="H33" i="1" s="1"/>
  <c r="E31" i="1"/>
  <c r="F31" i="1" s="1"/>
  <c r="G31" i="1" s="1"/>
  <c r="H31" i="1" s="1"/>
  <c r="F121" i="1" l="1"/>
  <c r="G121" i="1" s="1"/>
  <c r="I121" i="1" s="1"/>
  <c r="E80" i="2"/>
  <c r="E157" i="1"/>
  <c r="F157" i="1" s="1"/>
  <c r="G157" i="1" s="1"/>
  <c r="K157" i="1" s="1"/>
  <c r="E77" i="2"/>
  <c r="E44" i="2"/>
  <c r="E151" i="1"/>
  <c r="F151" i="1" s="1"/>
  <c r="G151" i="1" s="1"/>
  <c r="K151" i="1" s="1"/>
  <c r="E143" i="1"/>
  <c r="E130" i="1"/>
  <c r="E122" i="1"/>
  <c r="E114" i="1"/>
  <c r="E106" i="1"/>
  <c r="E98" i="1"/>
  <c r="E90" i="1"/>
  <c r="E82" i="1"/>
  <c r="E74" i="1"/>
  <c r="E67" i="1"/>
  <c r="E59" i="1"/>
  <c r="E51" i="1"/>
  <c r="E43" i="1"/>
  <c r="E37" i="1"/>
  <c r="E29" i="1"/>
  <c r="E90" i="2"/>
  <c r="E154" i="1"/>
  <c r="F154" i="1" s="1"/>
  <c r="G154" i="1" s="1"/>
  <c r="K154" i="1" s="1"/>
  <c r="E146" i="1"/>
  <c r="E138" i="1"/>
  <c r="E133" i="1"/>
  <c r="E125" i="1"/>
  <c r="E117" i="1"/>
  <c r="E109" i="1"/>
  <c r="E101" i="1"/>
  <c r="E93" i="1"/>
  <c r="E85" i="1"/>
  <c r="E77" i="1"/>
  <c r="E69" i="1"/>
  <c r="E61" i="1"/>
  <c r="E53" i="1"/>
  <c r="E45" i="1"/>
  <c r="E26" i="1"/>
  <c r="E102" i="2" s="1"/>
  <c r="E161" i="1"/>
  <c r="F161" i="1" s="1"/>
  <c r="G161" i="1" s="1"/>
  <c r="K161" i="1" s="1"/>
  <c r="E55" i="2"/>
  <c r="E38" i="1"/>
  <c r="E116" i="2"/>
  <c r="E92" i="2"/>
  <c r="E52" i="2"/>
  <c r="E156" i="1"/>
  <c r="F156" i="1" s="1"/>
  <c r="G156" i="1" s="1"/>
  <c r="K156" i="1" s="1"/>
  <c r="E148" i="1"/>
  <c r="E140" i="1"/>
  <c r="E135" i="1"/>
  <c r="E127" i="1"/>
  <c r="E119" i="1"/>
  <c r="E111" i="1"/>
  <c r="E103" i="1"/>
  <c r="F103" i="1" s="1"/>
  <c r="G103" i="1" s="1"/>
  <c r="I103" i="1" s="1"/>
  <c r="E95" i="1"/>
  <c r="E87" i="1"/>
  <c r="E79" i="1"/>
  <c r="E66" i="1"/>
  <c r="E58" i="1"/>
  <c r="E50" i="1"/>
  <c r="E42" i="1"/>
  <c r="E32" i="1"/>
  <c r="E108" i="2" s="1"/>
  <c r="E28" i="1"/>
  <c r="E21" i="1"/>
  <c r="E69" i="2"/>
  <c r="E36" i="2"/>
  <c r="E36" i="1"/>
  <c r="E66" i="2"/>
  <c r="E11" i="2"/>
  <c r="E153" i="1"/>
  <c r="F153" i="1" s="1"/>
  <c r="G153" i="1" s="1"/>
  <c r="K153" i="1" s="1"/>
  <c r="E145" i="1"/>
  <c r="E132" i="1"/>
  <c r="E124" i="1"/>
  <c r="E116" i="1"/>
  <c r="E108" i="1"/>
  <c r="E100" i="1"/>
  <c r="E92" i="1"/>
  <c r="E84" i="1"/>
  <c r="E76" i="1"/>
  <c r="E160" i="1"/>
  <c r="F160" i="1" s="1"/>
  <c r="G160" i="1" s="1"/>
  <c r="K160" i="1" s="1"/>
  <c r="E135" i="2"/>
  <c r="E25" i="1"/>
  <c r="E101" i="2" s="1"/>
  <c r="E94" i="2"/>
  <c r="E39" i="2"/>
  <c r="E19" i="2"/>
  <c r="G110" i="1"/>
  <c r="I110" i="1" s="1"/>
  <c r="G102" i="1"/>
  <c r="I102" i="1" s="1"/>
  <c r="G94" i="1"/>
  <c r="I94" i="1" s="1"/>
  <c r="G86" i="1"/>
  <c r="I86" i="1" s="1"/>
  <c r="G78" i="1"/>
  <c r="I78" i="1" s="1"/>
  <c r="E73" i="1"/>
  <c r="F73" i="1" s="1"/>
  <c r="E71" i="1"/>
  <c r="E63" i="1"/>
  <c r="E55" i="1"/>
  <c r="E47" i="1"/>
  <c r="E39" i="1"/>
  <c r="E35" i="1"/>
  <c r="E24" i="1"/>
  <c r="F17" i="1"/>
  <c r="E158" i="1"/>
  <c r="F158" i="1" s="1"/>
  <c r="G158" i="1" s="1"/>
  <c r="K158" i="1" s="1"/>
  <c r="E63" i="2"/>
  <c r="E23" i="1"/>
  <c r="E125" i="2"/>
  <c r="E96" i="2"/>
  <c r="E88" i="2"/>
  <c r="E60" i="2"/>
  <c r="E47" i="2"/>
  <c r="E149" i="1"/>
  <c r="F149" i="1" s="1"/>
  <c r="G149" i="1" s="1"/>
  <c r="K149" i="1" s="1"/>
  <c r="E142" i="1"/>
  <c r="F142" i="1" s="1"/>
  <c r="G142" i="1" s="1"/>
  <c r="E137" i="1"/>
  <c r="E129" i="1"/>
  <c r="F123" i="1"/>
  <c r="G123" i="1" s="1"/>
  <c r="I123" i="1" s="1"/>
  <c r="F115" i="1"/>
  <c r="G115" i="1" s="1"/>
  <c r="I115" i="1" s="1"/>
  <c r="E113" i="1"/>
  <c r="E105" i="1"/>
  <c r="E97" i="1"/>
  <c r="E89" i="1"/>
  <c r="E81" i="1"/>
  <c r="E68" i="1"/>
  <c r="E65" i="1"/>
  <c r="E60" i="1"/>
  <c r="E57" i="1"/>
  <c r="E52" i="1"/>
  <c r="E49" i="1"/>
  <c r="E44" i="1"/>
  <c r="E41" i="1"/>
  <c r="E30" i="1"/>
  <c r="G27" i="1"/>
  <c r="H27" i="1" s="1"/>
  <c r="E124" i="2"/>
  <c r="E107" i="2"/>
  <c r="F25" i="1"/>
  <c r="G25" i="1" s="1"/>
  <c r="H25" i="1" s="1"/>
  <c r="F136" i="1"/>
  <c r="G136" i="1" s="1"/>
  <c r="K136" i="1" s="1"/>
  <c r="F128" i="1"/>
  <c r="G128" i="1" s="1"/>
  <c r="I128" i="1" s="1"/>
  <c r="F120" i="1"/>
  <c r="G120" i="1" s="1"/>
  <c r="I120" i="1" s="1"/>
  <c r="F112" i="1"/>
  <c r="G112" i="1" s="1"/>
  <c r="I112" i="1" s="1"/>
  <c r="F96" i="1"/>
  <c r="G96" i="1" s="1"/>
  <c r="I96" i="1" s="1"/>
  <c r="F88" i="1"/>
  <c r="G88" i="1" s="1"/>
  <c r="I88" i="1" s="1"/>
  <c r="F80" i="1"/>
  <c r="G80" i="1" s="1"/>
  <c r="I80" i="1" s="1"/>
  <c r="F70" i="1"/>
  <c r="G70" i="1" s="1"/>
  <c r="I70" i="1" s="1"/>
  <c r="F62" i="1"/>
  <c r="G62" i="1" s="1"/>
  <c r="I62" i="1" s="1"/>
  <c r="F54" i="1"/>
  <c r="G54" i="1" s="1"/>
  <c r="I54" i="1" s="1"/>
  <c r="F46" i="1"/>
  <c r="G46" i="1" s="1"/>
  <c r="H46" i="1" s="1"/>
  <c r="F32" i="1"/>
  <c r="G32" i="1" s="1"/>
  <c r="H32" i="1" s="1"/>
  <c r="F26" i="1"/>
  <c r="G26" i="1" s="1"/>
  <c r="H26" i="1" s="1"/>
  <c r="F97" i="1" l="1"/>
  <c r="G97" i="1" s="1"/>
  <c r="I97" i="1" s="1"/>
  <c r="E58" i="2"/>
  <c r="E120" i="2"/>
  <c r="F44" i="1"/>
  <c r="G44" i="1" s="1"/>
  <c r="H44" i="1" s="1"/>
  <c r="E50" i="2"/>
  <c r="F89" i="1"/>
  <c r="G89" i="1" s="1"/>
  <c r="I89" i="1" s="1"/>
  <c r="K142" i="1"/>
  <c r="E26" i="2"/>
  <c r="F63" i="1"/>
  <c r="G63" i="1" s="1"/>
  <c r="I63" i="1" s="1"/>
  <c r="F100" i="1"/>
  <c r="G100" i="1" s="1"/>
  <c r="I100" i="1" s="1"/>
  <c r="E61" i="2"/>
  <c r="E130" i="2"/>
  <c r="F135" i="1"/>
  <c r="G135" i="1" s="1"/>
  <c r="K135" i="1" s="1"/>
  <c r="E46" i="2"/>
  <c r="F85" i="1"/>
  <c r="G85" i="1" s="1"/>
  <c r="I85" i="1" s="1"/>
  <c r="E133" i="2"/>
  <c r="F146" i="1"/>
  <c r="G146" i="1" s="1"/>
  <c r="K146" i="1" s="1"/>
  <c r="F67" i="1"/>
  <c r="G67" i="1" s="1"/>
  <c r="I67" i="1" s="1"/>
  <c r="E30" i="2"/>
  <c r="F130" i="1"/>
  <c r="G130" i="1" s="1"/>
  <c r="K130" i="1" s="1"/>
  <c r="E87" i="2"/>
  <c r="E40" i="2"/>
  <c r="F79" i="1"/>
  <c r="G79" i="1" s="1"/>
  <c r="I79" i="1" s="1"/>
  <c r="F52" i="1"/>
  <c r="G52" i="1" s="1"/>
  <c r="I52" i="1" s="1"/>
  <c r="E15" i="2"/>
  <c r="F105" i="1"/>
  <c r="G105" i="1" s="1"/>
  <c r="I105" i="1" s="1"/>
  <c r="E64" i="2"/>
  <c r="F76" i="1"/>
  <c r="G76" i="1" s="1"/>
  <c r="I76" i="1" s="1"/>
  <c r="E37" i="2"/>
  <c r="F116" i="1"/>
  <c r="G116" i="1" s="1"/>
  <c r="I116" i="1" s="1"/>
  <c r="E75" i="2"/>
  <c r="E48" i="2"/>
  <c r="F87" i="1"/>
  <c r="G87" i="1" s="1"/>
  <c r="I87" i="1" s="1"/>
  <c r="F148" i="1"/>
  <c r="G148" i="1" s="1"/>
  <c r="K148" i="1" s="1"/>
  <c r="E134" i="2"/>
  <c r="F101" i="1"/>
  <c r="G101" i="1" s="1"/>
  <c r="I101" i="1" s="1"/>
  <c r="E62" i="2"/>
  <c r="F82" i="1"/>
  <c r="G82" i="1" s="1"/>
  <c r="I82" i="1" s="1"/>
  <c r="E43" i="2"/>
  <c r="F49" i="1"/>
  <c r="G49" i="1" s="1"/>
  <c r="I49" i="1" s="1"/>
  <c r="E12" i="2"/>
  <c r="E20" i="2"/>
  <c r="F57" i="1"/>
  <c r="G57" i="1" s="1"/>
  <c r="I57" i="1" s="1"/>
  <c r="F113" i="1"/>
  <c r="G113" i="1" s="1"/>
  <c r="I113" i="1" s="1"/>
  <c r="E72" i="2"/>
  <c r="F24" i="1"/>
  <c r="G24" i="1" s="1"/>
  <c r="H24" i="1" s="1"/>
  <c r="E100" i="2"/>
  <c r="F124" i="1"/>
  <c r="G124" i="1" s="1"/>
  <c r="I124" i="1" s="1"/>
  <c r="E83" i="2"/>
  <c r="F50" i="1"/>
  <c r="G50" i="1" s="1"/>
  <c r="I50" i="1" s="1"/>
  <c r="E13" i="2"/>
  <c r="F95" i="1"/>
  <c r="G95" i="1" s="1"/>
  <c r="I95" i="1" s="1"/>
  <c r="E56" i="2"/>
  <c r="F45" i="1"/>
  <c r="G45" i="1" s="1"/>
  <c r="H45" i="1" s="1"/>
  <c r="E121" i="2"/>
  <c r="E68" i="2"/>
  <c r="F109" i="1"/>
  <c r="G109" i="1" s="1"/>
  <c r="I109" i="1" s="1"/>
  <c r="E105" i="2"/>
  <c r="F29" i="1"/>
  <c r="G29" i="1" s="1"/>
  <c r="H29" i="1" s="1"/>
  <c r="F90" i="1"/>
  <c r="G90" i="1" s="1"/>
  <c r="I90" i="1" s="1"/>
  <c r="E51" i="2"/>
  <c r="E112" i="2"/>
  <c r="F36" i="1"/>
  <c r="G36" i="1" s="1"/>
  <c r="H36" i="1" s="1"/>
  <c r="E91" i="2"/>
  <c r="F140" i="1"/>
  <c r="G140" i="1" s="1"/>
  <c r="K140" i="1" s="1"/>
  <c r="F60" i="1"/>
  <c r="G60" i="1" s="1"/>
  <c r="I60" i="1" s="1"/>
  <c r="E23" i="2"/>
  <c r="E111" i="2"/>
  <c r="F35" i="1"/>
  <c r="G35" i="1" s="1"/>
  <c r="H35" i="1" s="1"/>
  <c r="F84" i="1"/>
  <c r="G84" i="1" s="1"/>
  <c r="I84" i="1" s="1"/>
  <c r="E45" i="2"/>
  <c r="F132" i="1"/>
  <c r="G132" i="1" s="1"/>
  <c r="I132" i="1" s="1"/>
  <c r="E128" i="2"/>
  <c r="E16" i="2"/>
  <c r="F53" i="1"/>
  <c r="G53" i="1" s="1"/>
  <c r="I53" i="1" s="1"/>
  <c r="E76" i="2"/>
  <c r="F117" i="1"/>
  <c r="G117" i="1" s="1"/>
  <c r="I117" i="1" s="1"/>
  <c r="F37" i="1"/>
  <c r="G37" i="1" s="1"/>
  <c r="H37" i="1" s="1"/>
  <c r="E113" i="2"/>
  <c r="F98" i="1"/>
  <c r="G98" i="1" s="1"/>
  <c r="I98" i="1" s="1"/>
  <c r="E59" i="2"/>
  <c r="E34" i="2"/>
  <c r="F71" i="1"/>
  <c r="G71" i="1" s="1"/>
  <c r="I71" i="1" s="1"/>
  <c r="F42" i="1"/>
  <c r="G42" i="1" s="1"/>
  <c r="H42" i="1" s="1"/>
  <c r="E118" i="2"/>
  <c r="E54" i="2"/>
  <c r="F93" i="1"/>
  <c r="G93" i="1" s="1"/>
  <c r="I93" i="1" s="1"/>
  <c r="F65" i="1"/>
  <c r="G65" i="1" s="1"/>
  <c r="I65" i="1" s="1"/>
  <c r="E28" i="2"/>
  <c r="F39" i="1"/>
  <c r="G39" i="1" s="1"/>
  <c r="H39" i="1" s="1"/>
  <c r="E115" i="2"/>
  <c r="F145" i="1"/>
  <c r="G145" i="1" s="1"/>
  <c r="K145" i="1" s="1"/>
  <c r="E95" i="2"/>
  <c r="F21" i="1"/>
  <c r="G21" i="1" s="1"/>
  <c r="H21" i="1" s="1"/>
  <c r="E97" i="2"/>
  <c r="F58" i="1"/>
  <c r="G58" i="1" s="1"/>
  <c r="I58" i="1" s="1"/>
  <c r="E21" i="2"/>
  <c r="F111" i="1"/>
  <c r="G111" i="1" s="1"/>
  <c r="I111" i="1" s="1"/>
  <c r="E70" i="2"/>
  <c r="E24" i="2"/>
  <c r="F61" i="1"/>
  <c r="G61" i="1" s="1"/>
  <c r="I61" i="1" s="1"/>
  <c r="E84" i="2"/>
  <c r="F125" i="1"/>
  <c r="G125" i="1" s="1"/>
  <c r="K125" i="1" s="1"/>
  <c r="F43" i="1"/>
  <c r="G43" i="1" s="1"/>
  <c r="H43" i="1" s="1"/>
  <c r="E119" i="2"/>
  <c r="F106" i="1"/>
  <c r="G106" i="1" s="1"/>
  <c r="I106" i="1" s="1"/>
  <c r="E65" i="2"/>
  <c r="F74" i="1"/>
  <c r="G74" i="1" s="1"/>
  <c r="I74" i="1" s="1"/>
  <c r="E35" i="2"/>
  <c r="F30" i="1"/>
  <c r="G30" i="1" s="1"/>
  <c r="H30" i="1" s="1"/>
  <c r="E106" i="2"/>
  <c r="F68" i="1"/>
  <c r="G68" i="1" s="1"/>
  <c r="I68" i="1" s="1"/>
  <c r="E31" i="2"/>
  <c r="F129" i="1"/>
  <c r="G129" i="1" s="1"/>
  <c r="I129" i="1" s="1"/>
  <c r="E126" i="2"/>
  <c r="F47" i="1"/>
  <c r="G47" i="1" s="1"/>
  <c r="H47" i="1" s="1"/>
  <c r="E123" i="2"/>
  <c r="F92" i="1"/>
  <c r="G92" i="1" s="1"/>
  <c r="I92" i="1" s="1"/>
  <c r="E53" i="2"/>
  <c r="F28" i="1"/>
  <c r="G28" i="1" s="1"/>
  <c r="H28" i="1" s="1"/>
  <c r="E104" i="2"/>
  <c r="F119" i="1"/>
  <c r="G119" i="1" s="1"/>
  <c r="I119" i="1" s="1"/>
  <c r="E78" i="2"/>
  <c r="E32" i="2"/>
  <c r="F69" i="1"/>
  <c r="G69" i="1" s="1"/>
  <c r="I69" i="1" s="1"/>
  <c r="E129" i="2"/>
  <c r="F133" i="1"/>
  <c r="G133" i="1" s="1"/>
  <c r="I133" i="1" s="1"/>
  <c r="E14" i="2"/>
  <c r="F51" i="1"/>
  <c r="G51" i="1" s="1"/>
  <c r="I51" i="1" s="1"/>
  <c r="F114" i="1"/>
  <c r="G114" i="1" s="1"/>
  <c r="I114" i="1" s="1"/>
  <c r="E73" i="2"/>
  <c r="F108" i="1"/>
  <c r="G108" i="1" s="1"/>
  <c r="I108" i="1" s="1"/>
  <c r="E67" i="2"/>
  <c r="F143" i="1"/>
  <c r="G143" i="1" s="1"/>
  <c r="E93" i="2"/>
  <c r="F41" i="1"/>
  <c r="G41" i="1" s="1"/>
  <c r="H41" i="1" s="1"/>
  <c r="E117" i="2"/>
  <c r="E42" i="2"/>
  <c r="F81" i="1"/>
  <c r="G81" i="1" s="1"/>
  <c r="I81" i="1" s="1"/>
  <c r="E132" i="2"/>
  <c r="F137" i="1"/>
  <c r="U137" i="1" s="1"/>
  <c r="F23" i="1"/>
  <c r="G23" i="1" s="1"/>
  <c r="H23" i="1" s="1"/>
  <c r="E99" i="2"/>
  <c r="F55" i="1"/>
  <c r="G55" i="1" s="1"/>
  <c r="I55" i="1" s="1"/>
  <c r="E18" i="2"/>
  <c r="F66" i="1"/>
  <c r="G66" i="1" s="1"/>
  <c r="I66" i="1" s="1"/>
  <c r="E29" i="2"/>
  <c r="E85" i="2"/>
  <c r="F127" i="1"/>
  <c r="G127" i="1" s="1"/>
  <c r="I127" i="1" s="1"/>
  <c r="E114" i="2"/>
  <c r="F38" i="1"/>
  <c r="G38" i="1" s="1"/>
  <c r="H38" i="1" s="1"/>
  <c r="F77" i="1"/>
  <c r="G77" i="1" s="1"/>
  <c r="I77" i="1" s="1"/>
  <c r="E38" i="2"/>
  <c r="F138" i="1"/>
  <c r="G138" i="1" s="1"/>
  <c r="K138" i="1" s="1"/>
  <c r="E89" i="2"/>
  <c r="F59" i="1"/>
  <c r="G59" i="1" s="1"/>
  <c r="I59" i="1" s="1"/>
  <c r="E22" i="2"/>
  <c r="F122" i="1"/>
  <c r="G122" i="1" s="1"/>
  <c r="I122" i="1" s="1"/>
  <c r="E81" i="2"/>
  <c r="C12" i="1"/>
  <c r="C11" i="1"/>
  <c r="O162" i="1" l="1"/>
  <c r="O150" i="1"/>
  <c r="O126" i="1"/>
  <c r="O131" i="1"/>
  <c r="O147" i="1"/>
  <c r="O155" i="1"/>
  <c r="O137" i="1"/>
  <c r="O152" i="1"/>
  <c r="O134" i="1"/>
  <c r="O149" i="1"/>
  <c r="O157" i="1"/>
  <c r="O140" i="1"/>
  <c r="O141" i="1"/>
  <c r="O143" i="1"/>
  <c r="O153" i="1"/>
  <c r="O138" i="1"/>
  <c r="O144" i="1"/>
  <c r="O124" i="1"/>
  <c r="O142" i="1"/>
  <c r="O161" i="1"/>
  <c r="O127" i="1"/>
  <c r="O128" i="1"/>
  <c r="O145" i="1"/>
  <c r="O135" i="1"/>
  <c r="O148" i="1"/>
  <c r="O160" i="1"/>
  <c r="O104" i="1"/>
  <c r="O122" i="1"/>
  <c r="O123" i="1"/>
  <c r="O130" i="1"/>
  <c r="O125" i="1"/>
  <c r="O151" i="1"/>
  <c r="O159" i="1"/>
  <c r="O139" i="1"/>
  <c r="O146" i="1"/>
  <c r="O136" i="1"/>
  <c r="O156" i="1"/>
  <c r="O154" i="1"/>
  <c r="O129" i="1"/>
  <c r="O158" i="1"/>
  <c r="O133" i="1"/>
  <c r="O132" i="1"/>
  <c r="C15" i="1"/>
  <c r="C16" i="1"/>
  <c r="D18" i="1" s="1"/>
  <c r="K143" i="1"/>
  <c r="F18" i="1" l="1"/>
  <c r="F19" i="1" s="1"/>
  <c r="C18" i="1"/>
</calcChain>
</file>

<file path=xl/sharedStrings.xml><?xml version="1.0" encoding="utf-8"?>
<sst xmlns="http://schemas.openxmlformats.org/spreadsheetml/2006/main" count="1148" uniqueCount="526">
  <si>
    <t>AC Tau / GSC 0082-0147</t>
  </si>
  <si>
    <t>System type:</t>
  </si>
  <si>
    <t>EA/sd</t>
  </si>
  <si>
    <t>AAVSO 4 =</t>
  </si>
  <si>
    <t>OMT = Observed Minima Timings by the AAVSO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</si>
  <si>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</si>
  <si>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</si>
  <si>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</si>
  <si>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</si>
  <si>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</si>
  <si>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</si>
  <si>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</si>
  <si>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</si>
  <si>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</si>
  <si>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</si>
  <si>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</si>
  <si>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</si>
  <si>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</si>
  <si>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</si>
  <si>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</si>
  <si>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</si>
  <si>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</si>
  <si>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</si>
  <si>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</si>
  <si>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</si>
  <si>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</si>
  <si>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</si>
  <si>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</si>
  <si>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</si>
  <si>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</si>
  <si>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</si>
  <si>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</si>
  <si>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</si>
  <si>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</si>
  <si>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</si>
  <si>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</si>
  <si>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</si>
  <si>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</si>
  <si>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</si>
  <si>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</si>
  <si>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</si>
  <si>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</si>
  <si>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</si>
  <si>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</si>
  <si>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BAD?</t>
  </si>
  <si>
    <t> AAC 2.59 </t>
  </si>
  <si>
    <t>I</t>
  </si>
  <si>
    <t> AA 26.344 </t>
  </si>
  <si>
    <t> AN 250.14 </t>
  </si>
  <si>
    <t> AN 267.326 </t>
  </si>
  <si>
    <t> HA 113.77 </t>
  </si>
  <si>
    <t> IODE 4.3.37 </t>
  </si>
  <si>
    <t> AAC 5.77 </t>
  </si>
  <si>
    <t> SAC 23.88 </t>
  </si>
  <si>
    <t> AA 17.62 </t>
  </si>
  <si>
    <t> EBC 1-32 </t>
  </si>
  <si>
    <t> SAC 44.104 </t>
  </si>
  <si>
    <t>IBVS 0328</t>
  </si>
  <si>
    <t>BBSAG Bu</t>
  </si>
  <si>
    <t>BBSAG</t>
  </si>
  <si>
    <t>AAVSO 4</t>
  </si>
  <si>
    <t>BRNO</t>
  </si>
  <si>
    <t> BBS 90 </t>
  </si>
  <si>
    <t>IBVS 4888</t>
  </si>
  <si>
    <t>BAVM </t>
  </si>
  <si>
    <t> BBS 121 </t>
  </si>
  <si>
    <t>VSB 38</t>
  </si>
  <si>
    <t>IBVS 5224</t>
  </si>
  <si>
    <t> BBS 124 </t>
  </si>
  <si>
    <t> BBS 127 </t>
  </si>
  <si>
    <t>OEJV 0003</t>
  </si>
  <si>
    <t>VSB 44 </t>
  </si>
  <si>
    <t>II</t>
  </si>
  <si>
    <t> AOEB 12 </t>
  </si>
  <si>
    <t>JAVSO..36..171</t>
  </si>
  <si>
    <t>IBVS 5938</t>
  </si>
  <si>
    <t>IBVS 5924</t>
  </si>
  <si>
    <t>IBVS 5945</t>
  </si>
  <si>
    <t>IBVS 5990</t>
  </si>
  <si>
    <t>IBVS 5992</t>
  </si>
  <si>
    <t>VSB 53 </t>
  </si>
  <si>
    <t>IBVS 6011</t>
  </si>
  <si>
    <t> JAAVSO 43-1 </t>
  </si>
  <si>
    <t>VSB 55 </t>
  </si>
  <si>
    <t>JAVSO..43...77</t>
  </si>
  <si>
    <t>JAVSO..44…69</t>
  </si>
  <si>
    <t>JAVSO..45..215</t>
  </si>
  <si>
    <t>JAVSO..46…79 (2018)</t>
  </si>
  <si>
    <t>JAVSO..47..105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</si>
  <si>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</si>
  <si>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</si>
  <si>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</si>
  <si>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</si>
  <si>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</si>
  <si>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</si>
  <si>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</si>
  <si>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</si>
  <si>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</si>
  <si>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2440207.393 </t>
  </si>
  <si>
    <t> 16.12.1968 21:25 </t>
  </si>
  <si>
    <t> -0.000 </t>
  </si>
  <si>
    <t>V </t>
  </si>
  <si>
    <t> P.Flin </t>
  </si>
  <si>
    <t>IBVS 328 </t>
  </si>
  <si>
    <t>2442426.474 </t>
  </si>
  <si>
    <t> 13.01.1975 23:22 </t>
  </si>
  <si>
    <t> -0.004 </t>
  </si>
  <si>
    <t> K.Locher </t>
  </si>
  <si>
    <t> BBS 20 </t>
  </si>
  <si>
    <t>2442843.329 </t>
  </si>
  <si>
    <t> 05.03.1976 19:53 </t>
  </si>
  <si>
    <t> 0.007 </t>
  </si>
  <si>
    <t> BBS 27 </t>
  </si>
  <si>
    <t>2443088.539 </t>
  </si>
  <si>
    <t> 06.11.1976 00:56 </t>
  </si>
  <si>
    <t> 0.014 </t>
  </si>
  <si>
    <t> BBS 31 </t>
  </si>
  <si>
    <t>2443098.744 </t>
  </si>
  <si>
    <t> 16.11.1976 05:51 </t>
  </si>
  <si>
    <t> 0.002 </t>
  </si>
  <si>
    <t> G.Samolyk </t>
  </si>
  <si>
    <t> AOEB 4 </t>
  </si>
  <si>
    <t>2443127.362 </t>
  </si>
  <si>
    <t> 14.12.1976 20:41 </t>
  </si>
  <si>
    <t> 0.013 </t>
  </si>
  <si>
    <t> H.Peter </t>
  </si>
  <si>
    <t>2443421.612 </t>
  </si>
  <si>
    <t> 05.10.1977 02:41 </t>
  </si>
  <si>
    <t> 0.020 </t>
  </si>
  <si>
    <t> BBS 35 </t>
  </si>
  <si>
    <t>2443507.430 </t>
  </si>
  <si>
    <t> 29.12.1977 22:19 </t>
  </si>
  <si>
    <t> 0.017 </t>
  </si>
  <si>
    <t> BBS 36 </t>
  </si>
  <si>
    <t>2443509.473 </t>
  </si>
  <si>
    <t> 31.12.1977 23:21 </t>
  </si>
  <si>
    <t>2443877.279 </t>
  </si>
  <si>
    <t> 03.01.1979 18:41 </t>
  </si>
  <si>
    <t> 0.019 </t>
  </si>
  <si>
    <t> BBS 41 </t>
  </si>
  <si>
    <t>2443895.663 </t>
  </si>
  <si>
    <t> 22.01.1979 03:54 </t>
  </si>
  <si>
    <t> 0.012 </t>
  </si>
  <si>
    <t> M.Heifner </t>
  </si>
  <si>
    <t>2444222.589 </t>
  </si>
  <si>
    <t> 15.12.1979 02:08 </t>
  </si>
  <si>
    <t> 0.001 </t>
  </si>
  <si>
    <t>2444226.702 </t>
  </si>
  <si>
    <t> 19.12.1979 04:50 </t>
  </si>
  <si>
    <t> 0.028 </t>
  </si>
  <si>
    <t>2444253.244 </t>
  </si>
  <si>
    <t> 14.01.1980 17:51 </t>
  </si>
  <si>
    <t> 0.006 </t>
  </si>
  <si>
    <t> BBS 46 </t>
  </si>
  <si>
    <t>2444271.635 </t>
  </si>
  <si>
    <t> 02.02.1980 03:14 </t>
  </si>
  <si>
    <t>2444586.310 </t>
  </si>
  <si>
    <t> 12.12.1980 19:26 </t>
  </si>
  <si>
    <t> 0.005 </t>
  </si>
  <si>
    <t> BBS 52 </t>
  </si>
  <si>
    <t>2444633.315 </t>
  </si>
  <si>
    <t> 28.01.1981 19:33 </t>
  </si>
  <si>
    <t>2444637.393 </t>
  </si>
  <si>
    <t> 01.02.1981 21:25 </t>
  </si>
  <si>
    <t> 0.004 </t>
  </si>
  <si>
    <t> BBS 53 </t>
  </si>
  <si>
    <t>2444878.508 </t>
  </si>
  <si>
    <t> 01.10.1981 00:11 </t>
  </si>
  <si>
    <t> 0.003 </t>
  </si>
  <si>
    <t> BBS 56 </t>
  </si>
  <si>
    <t>2444929.596 </t>
  </si>
  <si>
    <t> 21.11.1981 02:18 </t>
  </si>
  <si>
    <t> BBS 57 </t>
  </si>
  <si>
    <t>2444931.633 </t>
  </si>
  <si>
    <t> 23.11.1981 03:11 </t>
  </si>
  <si>
    <t>2444968.417 </t>
  </si>
  <si>
    <t> 29.12.1981 22:00 </t>
  </si>
  <si>
    <t> BBS 58 </t>
  </si>
  <si>
    <t>2445011.328 </t>
  </si>
  <si>
    <t> 10.02.1982 19:52 </t>
  </si>
  <si>
    <t> BBS 59 </t>
  </si>
  <si>
    <t>2445013.374 </t>
  </si>
  <si>
    <t> 12.02.1982 20:58 </t>
  </si>
  <si>
    <t> 0.008 </t>
  </si>
  <si>
    <t>2445211.575 </t>
  </si>
  <si>
    <t> 30.08.1982 01:48 </t>
  </si>
  <si>
    <t> BBS 62 </t>
  </si>
  <si>
    <t>2445256.528 </t>
  </si>
  <si>
    <t> 14.10.1982 00:40 </t>
  </si>
  <si>
    <t> BBS 63 </t>
  </si>
  <si>
    <t>2445256.531 </t>
  </si>
  <si>
    <t> 14.10.1982 00:44 </t>
  </si>
  <si>
    <t> D.Elias </t>
  </si>
  <si>
    <t>2445297.398 </t>
  </si>
  <si>
    <t> 23.11.1982 21:33 </t>
  </si>
  <si>
    <t> D.Mourikis </t>
  </si>
  <si>
    <t> BBS 64 </t>
  </si>
  <si>
    <t>2445297.401 </t>
  </si>
  <si>
    <t> 23.11.1982 21:37 </t>
  </si>
  <si>
    <t> G.Mavrofridis </t>
  </si>
  <si>
    <t>2445342.353 </t>
  </si>
  <si>
    <t> 07.01.1983 20:28 </t>
  </si>
  <si>
    <t>2445344.390 </t>
  </si>
  <si>
    <t> 09.01.1983 21:21 </t>
  </si>
  <si>
    <t> L.Locher </t>
  </si>
  <si>
    <t>2445344.398 </t>
  </si>
  <si>
    <t> 09.01.1983 21:33 </t>
  </si>
  <si>
    <t> I.Nikolaou </t>
  </si>
  <si>
    <t>2445346.438 </t>
  </si>
  <si>
    <t> 11.01.1983 22:30 </t>
  </si>
  <si>
    <t>2445352.584 </t>
  </si>
  <si>
    <t> 18.01.1983 02:00 </t>
  </si>
  <si>
    <t>2445636.590 </t>
  </si>
  <si>
    <t> 29.10.1983 02:09 </t>
  </si>
  <si>
    <t> 0.000 </t>
  </si>
  <si>
    <t> BBS 69 </t>
  </si>
  <si>
    <t>2445732.634 </t>
  </si>
  <si>
    <t> 02.02.1984 03:12 </t>
  </si>
  <si>
    <t>2445765.322 </t>
  </si>
  <si>
    <t> 05.03.1984 19:43 </t>
  </si>
  <si>
    <t> BBS 71 </t>
  </si>
  <si>
    <t>2446057.522 </t>
  </si>
  <si>
    <t> 23.12.1984 00:31 </t>
  </si>
  <si>
    <t> BBS 75 </t>
  </si>
  <si>
    <t>2446108.598 </t>
  </si>
  <si>
    <t> 12.02.1985 02:21 </t>
  </si>
  <si>
    <t> -0.007 </t>
  </si>
  <si>
    <t> S.Cook </t>
  </si>
  <si>
    <t>2446112.700 </t>
  </si>
  <si>
    <t> 16.02.1985 04:48 </t>
  </si>
  <si>
    <t> P.Atwood </t>
  </si>
  <si>
    <t>2446433.506 </t>
  </si>
  <si>
    <t> 03.01.1986 00:08 </t>
  </si>
  <si>
    <t> BBS 79 </t>
  </si>
  <si>
    <t>2446437.593 </t>
  </si>
  <si>
    <t> 07.01.1986 02:13 </t>
  </si>
  <si>
    <t>2446439.634 </t>
  </si>
  <si>
    <t> 09.01.1986 03:12 </t>
  </si>
  <si>
    <t> D.Williams </t>
  </si>
  <si>
    <t>2446441.677 </t>
  </si>
  <si>
    <t> 11.01.1986 04:14 </t>
  </si>
  <si>
    <t>2446674.622 </t>
  </si>
  <si>
    <t> 01.09.1986 02:55 </t>
  </si>
  <si>
    <t> BBS 81 </t>
  </si>
  <si>
    <t>2446735.925 </t>
  </si>
  <si>
    <t> 01.11.1986 10:12 </t>
  </si>
  <si>
    <t> 0.009 </t>
  </si>
  <si>
    <t>2446766.576 </t>
  </si>
  <si>
    <t> 02.12.1986 01:49 </t>
  </si>
  <si>
    <t> 0.010 </t>
  </si>
  <si>
    <t> BBS 82 </t>
  </si>
  <si>
    <t>2446819.700 </t>
  </si>
  <si>
    <t> 24.01.1987 04:48 </t>
  </si>
  <si>
    <t> R.Hill </t>
  </si>
  <si>
    <t>2447048.559 </t>
  </si>
  <si>
    <t> 10.09.1987 01:24 </t>
  </si>
  <si>
    <t> BBS 85 </t>
  </si>
  <si>
    <t>2447095.563 </t>
  </si>
  <si>
    <t> 27.10.1987 01:30 </t>
  </si>
  <si>
    <t> J.Manek </t>
  </si>
  <si>
    <t> BRNO 30 </t>
  </si>
  <si>
    <t>2447134.373 </t>
  </si>
  <si>
    <t> 04.12.1987 20:57 </t>
  </si>
  <si>
    <t> BBS 86 </t>
  </si>
  <si>
    <t>2447152.771 </t>
  </si>
  <si>
    <t> 23.12.1987 06:30 </t>
  </si>
  <si>
    <t> 0.011 </t>
  </si>
  <si>
    <t>2447430.673 </t>
  </si>
  <si>
    <t> 26.09.1988 04:09 </t>
  </si>
  <si>
    <t> 0.016 </t>
  </si>
  <si>
    <t> BBS 89 </t>
  </si>
  <si>
    <t>2447471.538 </t>
  </si>
  <si>
    <t> 06.11.1988 00:54 </t>
  </si>
  <si>
    <t>2447471.541 </t>
  </si>
  <si>
    <t> 06.11.1988 00:59 </t>
  </si>
  <si>
    <t> V.Wagner </t>
  </si>
  <si>
    <t>2447471.543 </t>
  </si>
  <si>
    <t> 06.11.1988 01:01 </t>
  </si>
  <si>
    <t> A.Dedoch </t>
  </si>
  <si>
    <t>2447471.546 </t>
  </si>
  <si>
    <t> 06.11.1988 01:06 </t>
  </si>
  <si>
    <t> 0.022 </t>
  </si>
  <si>
    <t> O.Beck </t>
  </si>
  <si>
    <t>2447559.407 </t>
  </si>
  <si>
    <t> 01.02.1989 21:46 </t>
  </si>
  <si>
    <t> M.Kohl </t>
  </si>
  <si>
    <t> BBS 91 </t>
  </si>
  <si>
    <t>2447800.515 </t>
  </si>
  <si>
    <t> 01.10.1989 00:21 </t>
  </si>
  <si>
    <t> BBS 92 </t>
  </si>
  <si>
    <t>2447886.359 </t>
  </si>
  <si>
    <t> 25.12.1989 20:36 </t>
  </si>
  <si>
    <t> 0.034 </t>
  </si>
  <si>
    <t> BBS 93 </t>
  </si>
  <si>
    <t>2447890.443 </t>
  </si>
  <si>
    <t> 29.12.1989 22:37 </t>
  </si>
  <si>
    <t> 0.031 </t>
  </si>
  <si>
    <t> BBS 94 </t>
  </si>
  <si>
    <t>2448178.561 </t>
  </si>
  <si>
    <t> 14.10.1990 01:27 </t>
  </si>
  <si>
    <t> 0.036 </t>
  </si>
  <si>
    <t> BBS 96 </t>
  </si>
  <si>
    <t>2448260.299 </t>
  </si>
  <si>
    <t> 03.01.1991 19:10 </t>
  </si>
  <si>
    <t> 0.040 </t>
  </si>
  <si>
    <t> BBS 97 </t>
  </si>
  <si>
    <t>2448260.302 </t>
  </si>
  <si>
    <t> 03.01.1991 19:14 </t>
  </si>
  <si>
    <t> 0.043 </t>
  </si>
  <si>
    <t>2448509.596 </t>
  </si>
  <si>
    <t> 10.09.1991 02:18 </t>
  </si>
  <si>
    <t> 0.047 </t>
  </si>
  <si>
    <t> BBS 99 </t>
  </si>
  <si>
    <t>2448971.406 </t>
  </si>
  <si>
    <t> 14.12.1992 21:44 </t>
  </si>
  <si>
    <t> 0.059 </t>
  </si>
  <si>
    <t> BBS 102 </t>
  </si>
  <si>
    <t>2449216.627 </t>
  </si>
  <si>
    <t> 17.08.1993 03:02 </t>
  </si>
  <si>
    <t> 0.077 </t>
  </si>
  <si>
    <t> BBS 104 </t>
  </si>
  <si>
    <t>2449723.383 </t>
  </si>
  <si>
    <t> 05.01.1995 21:11 </t>
  </si>
  <si>
    <t> 0.081 </t>
  </si>
  <si>
    <t> BBS 108 </t>
  </si>
  <si>
    <t>2450054.397 </t>
  </si>
  <si>
    <t> 02.12.1995 21:31 </t>
  </si>
  <si>
    <t> 0.071 </t>
  </si>
  <si>
    <t> BBS 111 </t>
  </si>
  <si>
    <t>2450099.356 </t>
  </si>
  <si>
    <t> 16.01.1996 20:32 </t>
  </si>
  <si>
    <t> 0.076 </t>
  </si>
  <si>
    <t>2450387.474 </t>
  </si>
  <si>
    <t> 30.10.1996 23:22 </t>
  </si>
  <si>
    <t> BBS 113 </t>
  </si>
  <si>
    <t>2450520.286 </t>
  </si>
  <si>
    <t> 12.03.1997 18:51 </t>
  </si>
  <si>
    <t> 0.075 </t>
  </si>
  <si>
    <t> BBS 114 </t>
  </si>
  <si>
    <t>2450761.405 </t>
  </si>
  <si>
    <t> 08.11.1997 21:43 </t>
  </si>
  <si>
    <t> 0.078 </t>
  </si>
  <si>
    <t> BBS 116 </t>
  </si>
  <si>
    <t>2450849.2598 </t>
  </si>
  <si>
    <t> 04.02.1998 18:14 </t>
  </si>
  <si>
    <t> 0.0686 </t>
  </si>
  <si>
    <t>E </t>
  </si>
  <si>
    <t>?</t>
  </si>
  <si>
    <t> J.Safar </t>
  </si>
  <si>
    <t>IBVS 4888 </t>
  </si>
  <si>
    <t>2450898.317 </t>
  </si>
  <si>
    <t> 25.03.1998 19:36 </t>
  </si>
  <si>
    <t> 0.085 </t>
  </si>
  <si>
    <t> BBS 117 </t>
  </si>
  <si>
    <t>2451051.557 </t>
  </si>
  <si>
    <t> 26.08.1998 01:22 </t>
  </si>
  <si>
    <t> 0.074 </t>
  </si>
  <si>
    <t> BBS 118 </t>
  </si>
  <si>
    <t>2451548.0685 </t>
  </si>
  <si>
    <t> 04.01.2000 13:38 </t>
  </si>
  <si>
    <t> 0.0496 </t>
  </si>
  <si>
    <t> Maehara </t>
  </si>
  <si>
    <t>VSB 38 </t>
  </si>
  <si>
    <t>2453266.509 </t>
  </si>
  <si>
    <t> 18.09.2004 00:12 </t>
  </si>
  <si>
    <t>OEJV 0003 </t>
  </si>
  <si>
    <t>2454457.7937 </t>
  </si>
  <si>
    <t> 23.12.2007 07:02 </t>
  </si>
  <si>
    <t> 0.0358 </t>
  </si>
  <si>
    <t>C </t>
  </si>
  <si>
    <t>ns</t>
  </si>
  <si>
    <t> J.Bialozynski </t>
  </si>
  <si>
    <t>JAAVSO 36(2);171 </t>
  </si>
  <si>
    <t>2454496.6175 </t>
  </si>
  <si>
    <t> 31.01.2008 02:49 </t>
  </si>
  <si>
    <t> 0.0359 </t>
  </si>
  <si>
    <t>2454834.7884 </t>
  </si>
  <si>
    <t> 03.01.2009 06:55 </t>
  </si>
  <si>
    <t> 0.0314 </t>
  </si>
  <si>
    <t> S.Dvorak </t>
  </si>
  <si>
    <t>IBVS 5938 </t>
  </si>
  <si>
    <t>2455154.6017 </t>
  </si>
  <si>
    <t> 19.11.2009 02:26 </t>
  </si>
  <si>
    <t> 0.0595 </t>
  </si>
  <si>
    <t> N.Erkan et al. </t>
  </si>
  <si>
    <t>IBVS 5924 </t>
  </si>
  <si>
    <t>2455205.6846 </t>
  </si>
  <si>
    <t> 09.01.2010 04:25 </t>
  </si>
  <si>
    <t> 0.0585 </t>
  </si>
  <si>
    <t> R.Diethelm </t>
  </si>
  <si>
    <t>IBVS 5945 </t>
  </si>
  <si>
    <t>2455567.3731 </t>
  </si>
  <si>
    <t> 05.01.2011 20:57 </t>
  </si>
  <si>
    <t> 0.0729 </t>
  </si>
  <si>
    <t>B;V</t>
  </si>
  <si>
    <t> A.Liakos &amp; P.Niarchos </t>
  </si>
  <si>
    <t>IBVS 5990 </t>
  </si>
  <si>
    <t>2455583.7208 </t>
  </si>
  <si>
    <t> 22.01.2011 05:17 </t>
  </si>
  <si>
    <t> 0.0738 </t>
  </si>
  <si>
    <t>IBVS 5992 </t>
  </si>
  <si>
    <t>2455875.9319 </t>
  </si>
  <si>
    <t> 10.11.2011 10:21 </t>
  </si>
  <si>
    <t> 0.0850 </t>
  </si>
  <si>
    <t>IBVS 6011 </t>
  </si>
  <si>
    <t>2425889.606 </t>
  </si>
  <si>
    <t> 05.10.1929 02:32 </t>
  </si>
  <si>
    <t> K.Kordylewski </t>
  </si>
  <si>
    <t>2426390.233 </t>
  </si>
  <si>
    <t> 17.02.1931 17:35 </t>
  </si>
  <si>
    <t>2427058.41 </t>
  </si>
  <si>
    <t> 16.12.1932 21:50 </t>
  </si>
  <si>
    <t> 0.01 </t>
  </si>
  <si>
    <t> F.Lause </t>
  </si>
  <si>
    <t>2427855.328 </t>
  </si>
  <si>
    <t> 21.02.1935 19:52 </t>
  </si>
  <si>
    <t>2428184.307 </t>
  </si>
  <si>
    <t> 16.01.1936 19:22 </t>
  </si>
  <si>
    <t> 0.021 </t>
  </si>
  <si>
    <t>2428480.583 </t>
  </si>
  <si>
    <t> 08.11.1936 01:59 </t>
  </si>
  <si>
    <t>2428513.300 </t>
  </si>
  <si>
    <t> 10.12.1936 19:12 </t>
  </si>
  <si>
    <t> 0.033 </t>
  </si>
  <si>
    <t>2428517.367 </t>
  </si>
  <si>
    <t> 14.12.1936 20:48 </t>
  </si>
  <si>
    <t>2428521.446 </t>
  </si>
  <si>
    <t> 18.12.1936 22:42 </t>
  </si>
  <si>
    <t>2428523.501 </t>
  </si>
  <si>
    <t> 21.12.1936 00:01 </t>
  </si>
  <si>
    <t> 0.018 </t>
  </si>
  <si>
    <t>2428562.328 </t>
  </si>
  <si>
    <t> 28.01.1937 19:52 </t>
  </si>
  <si>
    <t>2428566.402 </t>
  </si>
  <si>
    <t> 01.02.1937 21:38 </t>
  </si>
  <si>
    <t>2428568.447 </t>
  </si>
  <si>
    <t> 03.02.1937 22:43 </t>
  </si>
  <si>
    <t>2428572.080 </t>
  </si>
  <si>
    <t> 07.02.1937 13:55 </t>
  </si>
  <si>
    <t> -0.444 </t>
  </si>
  <si>
    <t>F </t>
  </si>
  <si>
    <t> S.Gaposchkin </t>
  </si>
  <si>
    <t>2428605.230 </t>
  </si>
  <si>
    <t> 12.03.1937 17:31 </t>
  </si>
  <si>
    <t>2428807.525 </t>
  </si>
  <si>
    <t> 01.10.1937 00:36 </t>
  </si>
  <si>
    <t> 0.015 </t>
  </si>
  <si>
    <t>2428889.258 </t>
  </si>
  <si>
    <t> 21.12.1937 18:11 </t>
  </si>
  <si>
    <t>2428934.198 </t>
  </si>
  <si>
    <t> 04.02.1938 16:45 </t>
  </si>
  <si>
    <t>2428936.244 </t>
  </si>
  <si>
    <t> 06.02.1938 17:51 </t>
  </si>
  <si>
    <t>2430779.358 </t>
  </si>
  <si>
    <t> 23.02.1943 20:35 </t>
  </si>
  <si>
    <t>2431488.397 </t>
  </si>
  <si>
    <t> 01.02.1945 21:31 </t>
  </si>
  <si>
    <t> W.Zessewitsch </t>
  </si>
  <si>
    <t>2432612.223 </t>
  </si>
  <si>
    <t> 01.03.1948 17:21 </t>
  </si>
  <si>
    <t> -0.016 </t>
  </si>
  <si>
    <t> A.Szczepanowska </t>
  </si>
  <si>
    <t>2433190.485 </t>
  </si>
  <si>
    <t> 30.09.1949 23:38 </t>
  </si>
  <si>
    <t> -0.024 </t>
  </si>
  <si>
    <t>2433570.546 </t>
  </si>
  <si>
    <t> 16.10.1950 01:06 </t>
  </si>
  <si>
    <t> -0.027 </t>
  </si>
  <si>
    <t>2437197.529 </t>
  </si>
  <si>
    <t> 20.09.1960 00:41 </t>
  </si>
  <si>
    <t> -0.001 </t>
  </si>
  <si>
    <t> A.Slowik </t>
  </si>
  <si>
    <t>2437197.534 </t>
  </si>
  <si>
    <t> 20.09.1960 00:48 </t>
  </si>
  <si>
    <t> M.Mazur </t>
  </si>
  <si>
    <t>2439412.507 </t>
  </si>
  <si>
    <t> 14.10.1966 00:10 </t>
  </si>
  <si>
    <t> -0.021 </t>
  </si>
  <si>
    <t>2447469.488 </t>
  </si>
  <si>
    <t> 03.11.1988 23:42 </t>
  </si>
  <si>
    <t>2450855.3736 </t>
  </si>
  <si>
    <t> 10.02.1998 20:57 </t>
  </si>
  <si>
    <t> 0.0524 </t>
  </si>
  <si>
    <t> W.Kleikamp </t>
  </si>
  <si>
    <t>2451513.348 </t>
  </si>
  <si>
    <t> 30.11.1999 20:21 </t>
  </si>
  <si>
    <t> 0.066 </t>
  </si>
  <si>
    <t>2451913.8210 </t>
  </si>
  <si>
    <t> 04.01.2001 07:42 </t>
  </si>
  <si>
    <t> 0.0414 </t>
  </si>
  <si>
    <t> R.Nelson </t>
  </si>
  <si>
    <t>IBVS 5224 </t>
  </si>
  <si>
    <t>2451938.341 </t>
  </si>
  <si>
    <t> 28.01.2001 20:11 </t>
  </si>
  <si>
    <t> 0.041 </t>
  </si>
  <si>
    <t>2452224.408 </t>
  </si>
  <si>
    <t> 10.11.2001 21:47 </t>
  </si>
  <si>
    <t> 0.038 </t>
  </si>
  <si>
    <t>2453678.2262 </t>
  </si>
  <si>
    <t> 03.11.2005 17:25 </t>
  </si>
  <si>
    <t> 0.0087 </t>
  </si>
  <si>
    <t> Kiyota </t>
  </si>
  <si>
    <t>2453679.2530 </t>
  </si>
  <si>
    <t> 04.11.2005 18:04 </t>
  </si>
  <si>
    <t> 0.0138 </t>
  </si>
  <si>
    <t>2453726.3903 </t>
  </si>
  <si>
    <t> 21.12.2005 21:22 </t>
  </si>
  <si>
    <t> 0.1539 </t>
  </si>
  <si>
    <t> R.Papini </t>
  </si>
  <si>
    <t>2455843.2374 </t>
  </si>
  <si>
    <t> 08.10.2011 17:41 </t>
  </si>
  <si>
    <t> 0.0842 </t>
  </si>
  <si>
    <t>cG</t>
  </si>
  <si>
    <t> K.Hirosawa </t>
  </si>
  <si>
    <t>2456206.9648 </t>
  </si>
  <si>
    <t> 06.10.2012 11:09 </t>
  </si>
  <si>
    <t> 0.0942 </t>
  </si>
  <si>
    <t> J.A.Howell </t>
  </si>
  <si>
    <t>2456221.2699 </t>
  </si>
  <si>
    <t> 20.10.2012 18:28 </t>
  </si>
  <si>
    <t> 0.0958 </t>
  </si>
  <si>
    <t>JAVSO 49, 108</t>
  </si>
  <si>
    <t>JAVSO 49, 256</t>
  </si>
  <si>
    <t>JAVSO, 50, 133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</si>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</sst>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m/yyyy;@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thin">
        <color indexed="31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2" fillId="0" borderId="0" xfId="0" applyFont="1" applyAlignment="1"/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0" fillId="2" borderId="15" xfId="0" applyFont="1" applyFill="1" applyBorder="1" applyAlignment="1">
      <alignment horizontal="left" vertical="top" wrapText="1" inden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right" vertical="top" wrapText="1"/>
    </xf>
    <xf numFmtId="0" fontId="15" fillId="2" borderId="15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6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61472705820029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14884387669"/>
          <c:y val="0.234375"/>
          <c:w val="0.8180440349711435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Active!$H$21:$H$156</c:f>
              <c:numCache>
                <c:formatCode>General</c:formatCode>
                <c:ptCount val="1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8-4464-83CE-C503C4DC0A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Active!$I$21:$I$156</c:f>
              <c:numCache>
                <c:formatCode>General</c:formatCode>
                <c:ptCount val="1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8-4464-83CE-C503C4DC0AE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Active!$J$21:$J$156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8-4464-83CE-C503C4DC0AE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Active!$K$21:$K$156</c:f>
              <c:numCache>
                <c:formatCode>General</c:formatCode>
                <c:ptCount val="1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8-4464-83CE-C503C4DC0AE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Active!$L$21:$L$156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8-4464-83CE-C503C4DC0A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Active!$M$21:$M$156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8-4464-83CE-C503C4DC0A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Active!$N$21:$N$156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8-4464-83CE-C503C4DC0A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Active!$O$21:$O$156</c:f>
              <c:numCache>
                <c:formatCode>General</c:formatCode>
                <c:ptCount val="136"/>
                <c:pt idx="83">
                  <c:v>-0.22178203725522908</c:v>
                </c:pt>
                <c:pt idx="101">
                  <c:v>-0.11584448954126708</c:v>
                </c:pt>
                <c:pt idx="102">
                  <c:v>-0.11102240228537946</c:v>
                </c:pt>
                <c:pt idx="103">
                  <c:v>-0.10226845926699885</c:v>
                </c:pt>
                <c:pt idx="104">
                  <c:v>-9.9078463082334728E-2</c:v>
                </c:pt>
                <c:pt idx="105">
                  <c:v>-9.8855905208986072E-2</c:v>
                </c:pt>
                <c:pt idx="106">
                  <c:v>-9.7298000095545456E-2</c:v>
                </c:pt>
                <c:pt idx="107">
                  <c:v>-9.1734053261828957E-2</c:v>
                </c:pt>
                <c:pt idx="108">
                  <c:v>-7.4968026802896603E-2</c:v>
                </c:pt>
                <c:pt idx="109">
                  <c:v>-7.3706865520587528E-2</c:v>
                </c:pt>
                <c:pt idx="110">
                  <c:v>-6.0427579077450833E-2</c:v>
                </c:pt>
                <c:pt idx="111">
                  <c:v>-5.9537347584056211E-2</c:v>
                </c:pt>
                <c:pt idx="112">
                  <c:v>-4.9151313494452092E-2</c:v>
                </c:pt>
                <c:pt idx="113">
                  <c:v>-1.1316475025179962E-2</c:v>
                </c:pt>
                <c:pt idx="114">
                  <c:v>3.6319954680716915E-3</c:v>
                </c:pt>
                <c:pt idx="115">
                  <c:v>3.6690884469631202E-3</c:v>
                </c:pt>
                <c:pt idx="116">
                  <c:v>5.3753654759695069E-3</c:v>
                </c:pt>
                <c:pt idx="117">
                  <c:v>3.1933938362242897E-2</c:v>
                </c:pt>
                <c:pt idx="118">
                  <c:v>3.3343471560117743E-2</c:v>
                </c:pt>
                <c:pt idx="119">
                  <c:v>4.5621247573185475E-2</c:v>
                </c:pt>
                <c:pt idx="120">
                  <c:v>5.7231349966207212E-2</c:v>
                </c:pt>
                <c:pt idx="121">
                  <c:v>5.7231349966207212E-2</c:v>
                </c:pt>
                <c:pt idx="122">
                  <c:v>5.9085998910779369E-2</c:v>
                </c:pt>
                <c:pt idx="123">
                  <c:v>7.2216913438350294E-2</c:v>
                </c:pt>
                <c:pt idx="124">
                  <c:v>7.2810401100613376E-2</c:v>
                </c:pt>
                <c:pt idx="125">
                  <c:v>8.2232017739039986E-2</c:v>
                </c:pt>
                <c:pt idx="126">
                  <c:v>8.3418993063566149E-2</c:v>
                </c:pt>
                <c:pt idx="127">
                  <c:v>9.5437118224393769E-2</c:v>
                </c:pt>
                <c:pt idx="128">
                  <c:v>9.5437118224393769E-2</c:v>
                </c:pt>
                <c:pt idx="129">
                  <c:v>9.5956419928873993E-2</c:v>
                </c:pt>
                <c:pt idx="130">
                  <c:v>0.13623939500498139</c:v>
                </c:pt>
                <c:pt idx="131">
                  <c:v>0.15285704954834795</c:v>
                </c:pt>
                <c:pt idx="132">
                  <c:v>0.16487517470917556</c:v>
                </c:pt>
                <c:pt idx="133">
                  <c:v>0.17548376667212834</c:v>
                </c:pt>
                <c:pt idx="134">
                  <c:v>0.1802316679702331</c:v>
                </c:pt>
                <c:pt idx="135">
                  <c:v>0.19210142121549495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8-4464-83CE-C503C4DC0A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Active!$U$21:$U$156</c:f>
              <c:numCache>
                <c:formatCode>General</c:formatCode>
                <c:ptCount val="1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8-4464-83CE-C503C4DC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5976"/>
        <c:axId val="1"/>
      </c:scatterChart>
      <c:valAx>
        <c:axId val="7284659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07983176414872"/>
          <c:y val="0.91249999999999998"/>
          <c:w val="0.7660561695843065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709955721183708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7108910654903"/>
          <c:y val="0.23364557062150329"/>
          <c:w val="0.84732887593099648"/>
          <c:h val="0.5950173865160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Active!$H$21:$H$156</c:f>
              <c:numCache>
                <c:formatCode>General</c:formatCode>
                <c:ptCount val="1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3-4009-B171-957799A72C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Active!$I$21:$I$156</c:f>
              <c:numCache>
                <c:formatCode>General</c:formatCode>
                <c:ptCount val="1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3-4009-B171-957799A72C4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Active!$J$21:$J$156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3-4009-B171-957799A72C4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Active!$K$21:$K$156</c:f>
              <c:numCache>
                <c:formatCode>General</c:formatCode>
                <c:ptCount val="1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33-4009-B171-957799A72C4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Active!$L$21:$L$156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3-4009-B171-957799A72C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Active!$M$21:$M$156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3-4009-B171-957799A72C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Active!$N$21:$N$156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3-4009-B171-957799A72C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Active!$O$21:$O$156</c:f>
              <c:numCache>
                <c:formatCode>General</c:formatCode>
                <c:ptCount val="136"/>
                <c:pt idx="83">
                  <c:v>-0.22178203725522908</c:v>
                </c:pt>
                <c:pt idx="101">
                  <c:v>-0.11584448954126708</c:v>
                </c:pt>
                <c:pt idx="102">
                  <c:v>-0.11102240228537946</c:v>
                </c:pt>
                <c:pt idx="103">
                  <c:v>-0.10226845926699885</c:v>
                </c:pt>
                <c:pt idx="104">
                  <c:v>-9.9078463082334728E-2</c:v>
                </c:pt>
                <c:pt idx="105">
                  <c:v>-9.8855905208986072E-2</c:v>
                </c:pt>
                <c:pt idx="106">
                  <c:v>-9.7298000095545456E-2</c:v>
                </c:pt>
                <c:pt idx="107">
                  <c:v>-9.1734053261828957E-2</c:v>
                </c:pt>
                <c:pt idx="108">
                  <c:v>-7.4968026802896603E-2</c:v>
                </c:pt>
                <c:pt idx="109">
                  <c:v>-7.3706865520587528E-2</c:v>
                </c:pt>
                <c:pt idx="110">
                  <c:v>-6.0427579077450833E-2</c:v>
                </c:pt>
                <c:pt idx="111">
                  <c:v>-5.9537347584056211E-2</c:v>
                </c:pt>
                <c:pt idx="112">
                  <c:v>-4.9151313494452092E-2</c:v>
                </c:pt>
                <c:pt idx="113">
                  <c:v>-1.1316475025179962E-2</c:v>
                </c:pt>
                <c:pt idx="114">
                  <c:v>3.6319954680716915E-3</c:v>
                </c:pt>
                <c:pt idx="115">
                  <c:v>3.6690884469631202E-3</c:v>
                </c:pt>
                <c:pt idx="116">
                  <c:v>5.3753654759695069E-3</c:v>
                </c:pt>
                <c:pt idx="117">
                  <c:v>3.1933938362242897E-2</c:v>
                </c:pt>
                <c:pt idx="118">
                  <c:v>3.3343471560117743E-2</c:v>
                </c:pt>
                <c:pt idx="119">
                  <c:v>4.5621247573185475E-2</c:v>
                </c:pt>
                <c:pt idx="120">
                  <c:v>5.7231349966207212E-2</c:v>
                </c:pt>
                <c:pt idx="121">
                  <c:v>5.7231349966207212E-2</c:v>
                </c:pt>
                <c:pt idx="122">
                  <c:v>5.9085998910779369E-2</c:v>
                </c:pt>
                <c:pt idx="123">
                  <c:v>7.2216913438350294E-2</c:v>
                </c:pt>
                <c:pt idx="124">
                  <c:v>7.2810401100613376E-2</c:v>
                </c:pt>
                <c:pt idx="125">
                  <c:v>8.2232017739039986E-2</c:v>
                </c:pt>
                <c:pt idx="126">
                  <c:v>8.3418993063566149E-2</c:v>
                </c:pt>
                <c:pt idx="127">
                  <c:v>9.5437118224393769E-2</c:v>
                </c:pt>
                <c:pt idx="128">
                  <c:v>9.5437118224393769E-2</c:v>
                </c:pt>
                <c:pt idx="129">
                  <c:v>9.5956419928873993E-2</c:v>
                </c:pt>
                <c:pt idx="130">
                  <c:v>0.13623939500498139</c:v>
                </c:pt>
                <c:pt idx="131">
                  <c:v>0.15285704954834795</c:v>
                </c:pt>
                <c:pt idx="132">
                  <c:v>0.16487517470917556</c:v>
                </c:pt>
                <c:pt idx="133">
                  <c:v>0.17548376667212834</c:v>
                </c:pt>
                <c:pt idx="134">
                  <c:v>0.1802316679702331</c:v>
                </c:pt>
                <c:pt idx="135">
                  <c:v>0.19210142121549495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33-4009-B171-957799A72C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Active!$U$21:$U$156</c:f>
              <c:numCache>
                <c:formatCode>General</c:formatCode>
                <c:ptCount val="1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33-4009-B171-957799A7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832"/>
        <c:axId val="1"/>
      </c:scatterChart>
      <c:valAx>
        <c:axId val="728474832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911602652721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361383798987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9252669752157"/>
          <c:y val="0.90965993736764217"/>
          <c:w val="0.7648861373244373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38100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DF2AE35-28B6-F484-D8D6-F7516FB45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26</xdr:col>
      <xdr:colOff>400050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C61CDED-3161-AB23-FAF5-D65FC252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bav-astro.de/sfs/BAVM_link.php?BAVMnr=" TargetMode="External"/><Relationship Id="rId18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konkoly.hu/cgi-bin/IBVS?6011" TargetMode="External"/><Relationship Id="rId17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5990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www.konkoly.hu/cgi-bin/IBVS?5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3"/>
  <sheetViews>
    <sheetView tabSelected="1" workbookViewId="0">
      <pane xSplit="14" ySplit="22" topLeftCell="O14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C1" s="3"/>
    </row>
    <row r="2" spans="1:6" x14ac:dyDescent="0.2">
      <c r="A2" s="1" t="s">
        <v>1</v>
      </c>
      <c r="B2" s="4" t="s">
        <v>2</v>
      </c>
      <c r="D2" s="1" t="s">
        <v>3</v>
      </c>
    </row>
    <row r="3" spans="1:6" x14ac:dyDescent="0.2">
      <c r="D3" s="1" t="s">
        <v>4</v>
      </c>
    </row>
    <row r="4" spans="1:6" x14ac:dyDescent="0.2">
      <c r="A4" s="5" t="s">
        <v>5</v>
      </c>
      <c r="C4" s="6">
        <v>45636.59</v>
      </c>
      <c r="D4" s="7">
        <v>2.0433560000000002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45636.59</v>
      </c>
    </row>
    <row r="8" spans="1:6" x14ac:dyDescent="0.2">
      <c r="A8" s="1" t="s">
        <v>10</v>
      </c>
      <c r="C8" s="1">
        <f>+D4</f>
        <v>2.0433560000000002</v>
      </c>
    </row>
    <row r="9" spans="1:6" x14ac:dyDescent="0.2">
      <c r="A9" s="10" t="s">
        <v>11</v>
      </c>
      <c r="B9" s="11">
        <v>142</v>
      </c>
      <c r="C9" s="12" t="str">
        <f>"F"&amp;B9</f>
        <v>F142</v>
      </c>
      <c r="D9" s="13" t="str">
        <f>"G"&amp;B9</f>
        <v>G142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INTERCEPT(INDIRECT($D$9):G987,INDIRECT($C$9):F987)</f>
        <v>-0.28832684138647829</v>
      </c>
      <c r="D11" s="16"/>
      <c r="E11"/>
    </row>
    <row r="12" spans="1:6" x14ac:dyDescent="0.2">
      <c r="A12" t="s">
        <v>15</v>
      </c>
      <c r="B12"/>
      <c r="C12" s="15">
        <f ca="1">SLOPE(INDIRECT($D$9):G987,INDIRECT($C$9):F987)</f>
        <v>7.4185957782886539E-5</v>
      </c>
      <c r="D12" s="16"/>
      <c r="E12"/>
    </row>
    <row r="13" spans="1:6" x14ac:dyDescent="0.2">
      <c r="A13" t="s">
        <v>16</v>
      </c>
      <c r="B13"/>
      <c r="C13" s="16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(C7+C11)+(C8+C12)*INT(MAX(F21:F3528))</f>
        <v>59915.7918126316</v>
      </c>
      <c r="E15" s="10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2.0434301859577833</v>
      </c>
      <c r="E16" s="10" t="s">
        <v>21</v>
      </c>
      <c r="F16" s="15">
        <f ca="1">NOW()+15018.5+$C$5/24</f>
        <v>60162.811534722219</v>
      </c>
    </row>
    <row r="17" spans="1:21" x14ac:dyDescent="0.2">
      <c r="A17" s="10" t="s">
        <v>22</v>
      </c>
      <c r="B17"/>
      <c r="C17">
        <f>COUNT(C21:C2186)</f>
        <v>142</v>
      </c>
      <c r="E17" s="10" t="s">
        <v>23</v>
      </c>
      <c r="F17" s="15">
        <f ca="1">ROUND(2*(F16-$C$7)/$C$8,0)/2+F15</f>
        <v>7110</v>
      </c>
    </row>
    <row r="18" spans="1:21" x14ac:dyDescent="0.2">
      <c r="A18" s="17" t="s">
        <v>24</v>
      </c>
      <c r="B18"/>
      <c r="C18" s="19">
        <f ca="1">+C15</f>
        <v>59915.7918126316</v>
      </c>
      <c r="D18" s="20">
        <f ca="1">+C16</f>
        <v>2.0434301859577833</v>
      </c>
      <c r="E18" s="10" t="s">
        <v>25</v>
      </c>
      <c r="F18" s="13">
        <f ca="1">ROUND(2*(F16-$C$15)/$C$16,0)/2+F15</f>
        <v>122</v>
      </c>
    </row>
    <row r="19" spans="1:21" x14ac:dyDescent="0.2">
      <c r="E19" s="10" t="s">
        <v>26</v>
      </c>
      <c r="F19" s="21">
        <f ca="1">+$C$15+$C$16*F18-15018.5-$C$5/24</f>
        <v>45146.986128651784</v>
      </c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2" t="s">
        <v>34</v>
      </c>
      <c r="I20" s="23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  <c r="U20" s="24" t="s">
        <v>44</v>
      </c>
    </row>
    <row r="21" spans="1:21" x14ac:dyDescent="0.2">
      <c r="A21" s="25" t="s">
        <v>45</v>
      </c>
      <c r="B21" s="26" t="s">
        <v>46</v>
      </c>
      <c r="C21" s="25">
        <v>25889.606</v>
      </c>
      <c r="D21" s="27"/>
      <c r="E21" s="1">
        <f t="shared" ref="E21:E52" si="0">+(C21-C$7)/C$8</f>
        <v>-9663.9958969460022</v>
      </c>
      <c r="F21" s="1">
        <f t="shared" ref="F21:F52" si="1">ROUND(2*E21,0)/2</f>
        <v>-9664</v>
      </c>
      <c r="G21" s="1">
        <f t="shared" ref="G21:G33" si="2">+C21-(C$7+F21*C$8)</f>
        <v>8.3840000042982865E-3</v>
      </c>
      <c r="H21" s="1">
        <f t="shared" ref="H21:H33" si="3">+G21</f>
        <v>8.3840000042982865E-3</v>
      </c>
      <c r="Q21" s="75">
        <f t="shared" ref="Q21:Q52" si="4">+C21-15018.5</f>
        <v>10871.106</v>
      </c>
    </row>
    <row r="22" spans="1:21" x14ac:dyDescent="0.2">
      <c r="A22" s="28" t="s">
        <v>47</v>
      </c>
      <c r="B22" s="29" t="s">
        <v>46</v>
      </c>
      <c r="C22" s="28">
        <v>26390.233</v>
      </c>
      <c r="D22" s="30"/>
      <c r="E22" s="1">
        <f t="shared" si="0"/>
        <v>-9418.9935576571061</v>
      </c>
      <c r="F22" s="1">
        <f t="shared" si="1"/>
        <v>-9419</v>
      </c>
      <c r="G22" s="1">
        <f t="shared" si="2"/>
        <v>1.316400000359863E-2</v>
      </c>
      <c r="H22" s="1">
        <f t="shared" si="3"/>
        <v>1.316400000359863E-2</v>
      </c>
      <c r="Q22" s="75">
        <f t="shared" si="4"/>
        <v>11371.733</v>
      </c>
    </row>
    <row r="23" spans="1:21" x14ac:dyDescent="0.2">
      <c r="A23" s="28" t="s">
        <v>48</v>
      </c>
      <c r="B23" s="29" t="s">
        <v>46</v>
      </c>
      <c r="C23" s="28">
        <v>27058.41</v>
      </c>
      <c r="D23" s="30"/>
      <c r="E23" s="1">
        <f t="shared" si="0"/>
        <v>-9091.9937592861916</v>
      </c>
      <c r="F23" s="1">
        <f t="shared" si="1"/>
        <v>-9092</v>
      </c>
      <c r="G23" s="1">
        <f t="shared" si="2"/>
        <v>1.2752000006003072E-2</v>
      </c>
      <c r="H23" s="1">
        <f t="shared" si="3"/>
        <v>1.2752000006003072E-2</v>
      </c>
      <c r="Q23" s="75">
        <f t="shared" si="4"/>
        <v>12039.91</v>
      </c>
    </row>
    <row r="24" spans="1:21" x14ac:dyDescent="0.2">
      <c r="A24" s="28" t="s">
        <v>47</v>
      </c>
      <c r="B24" s="29" t="s">
        <v>46</v>
      </c>
      <c r="C24" s="28">
        <v>27855.328000000001</v>
      </c>
      <c r="D24" s="30"/>
      <c r="E24" s="1">
        <f t="shared" si="0"/>
        <v>-8701.9892764647939</v>
      </c>
      <c r="F24" s="1">
        <f t="shared" si="1"/>
        <v>-8702</v>
      </c>
      <c r="G24" s="1">
        <f t="shared" si="2"/>
        <v>2.1912000007432653E-2</v>
      </c>
      <c r="H24" s="1">
        <f t="shared" si="3"/>
        <v>2.1912000007432653E-2</v>
      </c>
      <c r="Q24" s="75">
        <f t="shared" si="4"/>
        <v>12836.828000000001</v>
      </c>
    </row>
    <row r="25" spans="1:21" x14ac:dyDescent="0.2">
      <c r="A25" s="28" t="s">
        <v>49</v>
      </c>
      <c r="B25" s="29" t="s">
        <v>46</v>
      </c>
      <c r="C25" s="28">
        <v>28184.307000000001</v>
      </c>
      <c r="D25" s="30"/>
      <c r="E25" s="1">
        <f t="shared" si="0"/>
        <v>-8540.9899205033253</v>
      </c>
      <c r="F25" s="1">
        <f t="shared" si="1"/>
        <v>-8541</v>
      </c>
      <c r="G25" s="1">
        <f t="shared" si="2"/>
        <v>2.0596000005753012E-2</v>
      </c>
      <c r="H25" s="1">
        <f t="shared" si="3"/>
        <v>2.0596000005753012E-2</v>
      </c>
      <c r="Q25" s="75">
        <f t="shared" si="4"/>
        <v>13165.807000000001</v>
      </c>
    </row>
    <row r="26" spans="1:21" x14ac:dyDescent="0.2">
      <c r="A26" s="28" t="s">
        <v>49</v>
      </c>
      <c r="B26" s="29" t="s">
        <v>46</v>
      </c>
      <c r="C26" s="28">
        <v>28480.582999999999</v>
      </c>
      <c r="D26" s="30"/>
      <c r="E26" s="1">
        <f t="shared" si="0"/>
        <v>-8395.9951178355586</v>
      </c>
      <c r="F26" s="1">
        <f t="shared" si="1"/>
        <v>-8396</v>
      </c>
      <c r="G26" s="1">
        <f t="shared" si="2"/>
        <v>9.9760000048263464E-3</v>
      </c>
      <c r="H26" s="1">
        <f t="shared" si="3"/>
        <v>9.9760000048263464E-3</v>
      </c>
      <c r="Q26" s="75">
        <f t="shared" si="4"/>
        <v>13462.082999999999</v>
      </c>
    </row>
    <row r="27" spans="1:21" x14ac:dyDescent="0.2">
      <c r="A27" s="28" t="s">
        <v>49</v>
      </c>
      <c r="B27" s="29" t="s">
        <v>46</v>
      </c>
      <c r="C27" s="28">
        <v>28513.3</v>
      </c>
      <c r="D27" s="30"/>
      <c r="E27" s="1">
        <f t="shared" si="0"/>
        <v>-8379.983713068108</v>
      </c>
      <c r="F27" s="1">
        <f t="shared" si="1"/>
        <v>-8380</v>
      </c>
      <c r="G27" s="1">
        <f t="shared" si="2"/>
        <v>3.3280000003287569E-2</v>
      </c>
      <c r="H27" s="1">
        <f t="shared" si="3"/>
        <v>3.3280000003287569E-2</v>
      </c>
      <c r="Q27" s="75">
        <f t="shared" si="4"/>
        <v>13494.8</v>
      </c>
    </row>
    <row r="28" spans="1:21" x14ac:dyDescent="0.2">
      <c r="A28" s="28" t="s">
        <v>49</v>
      </c>
      <c r="B28" s="29" t="s">
        <v>46</v>
      </c>
      <c r="C28" s="28">
        <v>28517.366999999998</v>
      </c>
      <c r="D28" s="30"/>
      <c r="E28" s="1">
        <f t="shared" si="0"/>
        <v>-8377.9933599431515</v>
      </c>
      <c r="F28" s="1">
        <f t="shared" si="1"/>
        <v>-8378</v>
      </c>
      <c r="G28" s="1">
        <f t="shared" si="2"/>
        <v>1.3568000002123881E-2</v>
      </c>
      <c r="H28" s="1">
        <f t="shared" si="3"/>
        <v>1.3568000002123881E-2</v>
      </c>
      <c r="Q28" s="75">
        <f t="shared" si="4"/>
        <v>13498.866999999998</v>
      </c>
    </row>
    <row r="29" spans="1:21" x14ac:dyDescent="0.2">
      <c r="A29" s="28" t="s">
        <v>49</v>
      </c>
      <c r="B29" s="29" t="s">
        <v>46</v>
      </c>
      <c r="C29" s="28">
        <v>28521.446</v>
      </c>
      <c r="D29" s="30"/>
      <c r="E29" s="1">
        <f t="shared" si="0"/>
        <v>-8375.9971341264045</v>
      </c>
      <c r="F29" s="1">
        <f t="shared" si="1"/>
        <v>-8376</v>
      </c>
      <c r="G29" s="1">
        <f t="shared" si="2"/>
        <v>5.8560000034049153E-3</v>
      </c>
      <c r="H29" s="1">
        <f t="shared" si="3"/>
        <v>5.8560000034049153E-3</v>
      </c>
      <c r="Q29" s="75">
        <f t="shared" si="4"/>
        <v>13502.946</v>
      </c>
    </row>
    <row r="30" spans="1:21" x14ac:dyDescent="0.2">
      <c r="A30" s="28" t="s">
        <v>49</v>
      </c>
      <c r="B30" s="29" t="s">
        <v>46</v>
      </c>
      <c r="C30" s="28">
        <v>28523.501</v>
      </c>
      <c r="D30" s="30"/>
      <c r="E30" s="1">
        <f t="shared" si="0"/>
        <v>-8374.9914356578083</v>
      </c>
      <c r="F30" s="1">
        <f t="shared" si="1"/>
        <v>-8375</v>
      </c>
      <c r="G30" s="1">
        <f t="shared" si="2"/>
        <v>1.7500000005384209E-2</v>
      </c>
      <c r="H30" s="1">
        <f t="shared" si="3"/>
        <v>1.7500000005384209E-2</v>
      </c>
      <c r="Q30" s="75">
        <f t="shared" si="4"/>
        <v>13505.001</v>
      </c>
    </row>
    <row r="31" spans="1:21" x14ac:dyDescent="0.2">
      <c r="A31" s="28" t="s">
        <v>49</v>
      </c>
      <c r="B31" s="29" t="s">
        <v>46</v>
      </c>
      <c r="C31" s="28">
        <v>28562.328000000001</v>
      </c>
      <c r="D31" s="30"/>
      <c r="E31" s="1">
        <f t="shared" si="0"/>
        <v>-8355.9898519885883</v>
      </c>
      <c r="F31" s="1">
        <f t="shared" si="1"/>
        <v>-8356</v>
      </c>
      <c r="G31" s="1">
        <f t="shared" si="2"/>
        <v>2.0736000005854294E-2</v>
      </c>
      <c r="H31" s="1">
        <f t="shared" si="3"/>
        <v>2.0736000005854294E-2</v>
      </c>
      <c r="Q31" s="75">
        <f t="shared" si="4"/>
        <v>13543.828000000001</v>
      </c>
    </row>
    <row r="32" spans="1:21" x14ac:dyDescent="0.2">
      <c r="A32" s="28" t="s">
        <v>49</v>
      </c>
      <c r="B32" s="29" t="s">
        <v>46</v>
      </c>
      <c r="C32" s="28">
        <v>28566.401999999998</v>
      </c>
      <c r="D32" s="30"/>
      <c r="E32" s="1">
        <f t="shared" si="0"/>
        <v>-8353.9960731267565</v>
      </c>
      <c r="F32" s="1">
        <f t="shared" si="1"/>
        <v>-8354</v>
      </c>
      <c r="G32" s="1">
        <f t="shared" si="2"/>
        <v>8.024000002478715E-3</v>
      </c>
      <c r="H32" s="1">
        <f t="shared" si="3"/>
        <v>8.024000002478715E-3</v>
      </c>
      <c r="Q32" s="75">
        <f t="shared" si="4"/>
        <v>13547.901999999998</v>
      </c>
    </row>
    <row r="33" spans="1:21" x14ac:dyDescent="0.2">
      <c r="A33" s="28" t="s">
        <v>49</v>
      </c>
      <c r="B33" s="29" t="s">
        <v>46</v>
      </c>
      <c r="C33" s="28">
        <v>28568.447</v>
      </c>
      <c r="D33" s="30"/>
      <c r="E33" s="1">
        <f t="shared" si="0"/>
        <v>-8352.99526856798</v>
      </c>
      <c r="F33" s="1">
        <f t="shared" si="1"/>
        <v>-8353</v>
      </c>
      <c r="G33" s="1">
        <f t="shared" si="2"/>
        <v>9.668000006058719E-3</v>
      </c>
      <c r="H33" s="1">
        <f t="shared" si="3"/>
        <v>9.668000006058719E-3</v>
      </c>
      <c r="Q33" s="75">
        <f t="shared" si="4"/>
        <v>13549.947</v>
      </c>
    </row>
    <row r="34" spans="1:21" x14ac:dyDescent="0.2">
      <c r="A34" s="28" t="s">
        <v>50</v>
      </c>
      <c r="B34" s="29" t="s">
        <v>46</v>
      </c>
      <c r="C34" s="28">
        <v>28572.080000000002</v>
      </c>
      <c r="D34" s="30"/>
      <c r="E34" s="1">
        <f t="shared" si="0"/>
        <v>-8351.2173111293341</v>
      </c>
      <c r="F34" s="1">
        <f t="shared" si="1"/>
        <v>-8351</v>
      </c>
      <c r="Q34" s="75">
        <f t="shared" si="4"/>
        <v>13553.580000000002</v>
      </c>
      <c r="U34" s="1">
        <f>+C34-(C$7+F34*C$8)</f>
        <v>-0.44404399999257294</v>
      </c>
    </row>
    <row r="35" spans="1:21" x14ac:dyDescent="0.2">
      <c r="A35" s="31" t="s">
        <v>49</v>
      </c>
      <c r="B35" s="32" t="s">
        <v>46</v>
      </c>
      <c r="C35" s="31">
        <v>28605.23</v>
      </c>
      <c r="D35" s="33"/>
      <c r="E35" s="1">
        <f t="shared" si="0"/>
        <v>-8334.9940000665556</v>
      </c>
      <c r="F35" s="1">
        <f t="shared" si="1"/>
        <v>-8335</v>
      </c>
      <c r="G35" s="1">
        <f t="shared" ref="G35:G71" si="5">+C35-(C$7+F35*C$8)</f>
        <v>1.2260000003152527E-2</v>
      </c>
      <c r="H35" s="1">
        <f t="shared" ref="H35:H47" si="6">+G35</f>
        <v>1.2260000003152527E-2</v>
      </c>
      <c r="Q35" s="75">
        <f t="shared" si="4"/>
        <v>13586.73</v>
      </c>
    </row>
    <row r="36" spans="1:21" x14ac:dyDescent="0.2">
      <c r="A36" s="31" t="s">
        <v>49</v>
      </c>
      <c r="B36" s="32" t="s">
        <v>46</v>
      </c>
      <c r="C36" s="31">
        <v>28807.525000000001</v>
      </c>
      <c r="D36" s="33"/>
      <c r="E36" s="1">
        <f t="shared" si="0"/>
        <v>-8235.9926513050068</v>
      </c>
      <c r="F36" s="1">
        <f t="shared" si="1"/>
        <v>-8236</v>
      </c>
      <c r="G36" s="1">
        <f t="shared" si="5"/>
        <v>1.5016000004834495E-2</v>
      </c>
      <c r="H36" s="1">
        <f t="shared" si="6"/>
        <v>1.5016000004834495E-2</v>
      </c>
      <c r="Q36" s="75">
        <f t="shared" si="4"/>
        <v>13789.025000000001</v>
      </c>
    </row>
    <row r="37" spans="1:21" x14ac:dyDescent="0.2">
      <c r="A37" s="31" t="s">
        <v>49</v>
      </c>
      <c r="B37" s="32" t="s">
        <v>46</v>
      </c>
      <c r="C37" s="31">
        <v>28889.258000000002</v>
      </c>
      <c r="D37" s="33"/>
      <c r="E37" s="1">
        <f t="shared" si="0"/>
        <v>-8195.9932581498251</v>
      </c>
      <c r="F37" s="1">
        <f t="shared" si="1"/>
        <v>-8196</v>
      </c>
      <c r="G37" s="1">
        <f t="shared" si="5"/>
        <v>1.37760000070557E-2</v>
      </c>
      <c r="H37" s="1">
        <f t="shared" si="6"/>
        <v>1.37760000070557E-2</v>
      </c>
      <c r="Q37" s="75">
        <f t="shared" si="4"/>
        <v>13870.758000000002</v>
      </c>
    </row>
    <row r="38" spans="1:21" x14ac:dyDescent="0.2">
      <c r="A38" s="31" t="s">
        <v>49</v>
      </c>
      <c r="B38" s="32" t="s">
        <v>46</v>
      </c>
      <c r="C38" s="31">
        <v>28934.198</v>
      </c>
      <c r="D38" s="33"/>
      <c r="E38" s="1">
        <f t="shared" si="0"/>
        <v>-8174.0000274058921</v>
      </c>
      <c r="F38" s="1">
        <f t="shared" si="1"/>
        <v>-8174</v>
      </c>
      <c r="G38" s="1">
        <f t="shared" si="5"/>
        <v>-5.5999993492150679E-5</v>
      </c>
      <c r="H38" s="1">
        <f t="shared" si="6"/>
        <v>-5.5999993492150679E-5</v>
      </c>
      <c r="Q38" s="75">
        <f t="shared" si="4"/>
        <v>13915.698</v>
      </c>
    </row>
    <row r="39" spans="1:21" x14ac:dyDescent="0.2">
      <c r="A39" s="31" t="s">
        <v>49</v>
      </c>
      <c r="B39" s="32" t="s">
        <v>46</v>
      </c>
      <c r="C39" s="31">
        <v>28936.243999999999</v>
      </c>
      <c r="D39" s="33"/>
      <c r="E39" s="1">
        <f t="shared" si="0"/>
        <v>-8172.9987334561356</v>
      </c>
      <c r="F39" s="1">
        <f t="shared" si="1"/>
        <v>-8173</v>
      </c>
      <c r="G39" s="1">
        <f t="shared" si="5"/>
        <v>2.5880000030156225E-3</v>
      </c>
      <c r="H39" s="1">
        <f t="shared" si="6"/>
        <v>2.5880000030156225E-3</v>
      </c>
      <c r="Q39" s="75">
        <f t="shared" si="4"/>
        <v>13917.743999999999</v>
      </c>
    </row>
    <row r="40" spans="1:21" x14ac:dyDescent="0.2">
      <c r="A40" s="31" t="s">
        <v>47</v>
      </c>
      <c r="B40" s="32" t="s">
        <v>46</v>
      </c>
      <c r="C40" s="31">
        <v>30779.358</v>
      </c>
      <c r="D40" s="33"/>
      <c r="E40" s="1">
        <f t="shared" si="0"/>
        <v>-7270.9953625310491</v>
      </c>
      <c r="F40" s="1">
        <f t="shared" si="1"/>
        <v>-7271</v>
      </c>
      <c r="G40" s="1">
        <f t="shared" si="5"/>
        <v>9.4760000065434724E-3</v>
      </c>
      <c r="H40" s="1">
        <f t="shared" si="6"/>
        <v>9.4760000065434724E-3</v>
      </c>
      <c r="Q40" s="75">
        <f t="shared" si="4"/>
        <v>15760.858</v>
      </c>
    </row>
    <row r="41" spans="1:21" x14ac:dyDescent="0.2">
      <c r="A41" s="31" t="s">
        <v>51</v>
      </c>
      <c r="B41" s="32" t="s">
        <v>46</v>
      </c>
      <c r="C41" s="31">
        <v>31488.397000000001</v>
      </c>
      <c r="D41" s="33"/>
      <c r="E41" s="1">
        <f t="shared" si="0"/>
        <v>-6923.9980698419631</v>
      </c>
      <c r="F41" s="1">
        <f t="shared" si="1"/>
        <v>-6924</v>
      </c>
      <c r="G41" s="1">
        <f t="shared" si="5"/>
        <v>3.9440000073227566E-3</v>
      </c>
      <c r="H41" s="1">
        <f t="shared" si="6"/>
        <v>3.9440000073227566E-3</v>
      </c>
      <c r="Q41" s="75">
        <f t="shared" si="4"/>
        <v>16469.897000000001</v>
      </c>
    </row>
    <row r="42" spans="1:21" x14ac:dyDescent="0.2">
      <c r="A42" s="31" t="s">
        <v>52</v>
      </c>
      <c r="B42" s="32" t="s">
        <v>46</v>
      </c>
      <c r="C42" s="31">
        <v>32612.223000000002</v>
      </c>
      <c r="D42" s="33"/>
      <c r="E42" s="1">
        <f t="shared" si="0"/>
        <v>-6374.0077597834124</v>
      </c>
      <c r="F42" s="1">
        <f t="shared" si="1"/>
        <v>-6374</v>
      </c>
      <c r="G42" s="1">
        <f t="shared" si="5"/>
        <v>-1.5855999994528247E-2</v>
      </c>
      <c r="H42" s="1">
        <f t="shared" si="6"/>
        <v>-1.5855999994528247E-2</v>
      </c>
      <c r="Q42" s="75">
        <f t="shared" si="4"/>
        <v>17593.723000000002</v>
      </c>
    </row>
    <row r="43" spans="1:21" x14ac:dyDescent="0.2">
      <c r="A43" s="31" t="s">
        <v>53</v>
      </c>
      <c r="B43" s="32" t="s">
        <v>46</v>
      </c>
      <c r="C43" s="31">
        <v>33190.485000000001</v>
      </c>
      <c r="D43" s="33"/>
      <c r="E43" s="1">
        <f t="shared" si="0"/>
        <v>-6091.0115515847438</v>
      </c>
      <c r="F43" s="1">
        <f t="shared" si="1"/>
        <v>-6091</v>
      </c>
      <c r="G43" s="1">
        <f t="shared" si="5"/>
        <v>-2.3603999994520564E-2</v>
      </c>
      <c r="H43" s="1">
        <f t="shared" si="6"/>
        <v>-2.3603999994520564E-2</v>
      </c>
      <c r="Q43" s="75">
        <f t="shared" si="4"/>
        <v>18171.985000000001</v>
      </c>
    </row>
    <row r="44" spans="1:21" x14ac:dyDescent="0.2">
      <c r="A44" s="31" t="s">
        <v>52</v>
      </c>
      <c r="B44" s="32" t="s">
        <v>46</v>
      </c>
      <c r="C44" s="31">
        <v>33570.546000000002</v>
      </c>
      <c r="D44" s="33"/>
      <c r="E44" s="1">
        <f t="shared" si="0"/>
        <v>-5905.0131254661419</v>
      </c>
      <c r="F44" s="1">
        <f t="shared" si="1"/>
        <v>-5905</v>
      </c>
      <c r="G44" s="1">
        <f t="shared" si="5"/>
        <v>-2.6819999991857912E-2</v>
      </c>
      <c r="H44" s="1">
        <f t="shared" si="6"/>
        <v>-2.6819999991857912E-2</v>
      </c>
      <c r="Q44" s="75">
        <f t="shared" si="4"/>
        <v>18552.046000000002</v>
      </c>
    </row>
    <row r="45" spans="1:21" x14ac:dyDescent="0.2">
      <c r="A45" s="31" t="s">
        <v>54</v>
      </c>
      <c r="B45" s="32" t="s">
        <v>46</v>
      </c>
      <c r="C45" s="31">
        <v>37197.529000000002</v>
      </c>
      <c r="D45" s="33"/>
      <c r="E45" s="1">
        <f t="shared" si="0"/>
        <v>-4130.0003523615042</v>
      </c>
      <c r="F45" s="1">
        <f t="shared" si="1"/>
        <v>-4130</v>
      </c>
      <c r="G45" s="1">
        <f t="shared" si="5"/>
        <v>-7.1999998908722773E-4</v>
      </c>
      <c r="H45" s="1">
        <f t="shared" si="6"/>
        <v>-7.1999998908722773E-4</v>
      </c>
      <c r="Q45" s="75">
        <f t="shared" si="4"/>
        <v>22179.029000000002</v>
      </c>
    </row>
    <row r="46" spans="1:21" x14ac:dyDescent="0.2">
      <c r="A46" s="31" t="s">
        <v>55</v>
      </c>
      <c r="B46" s="32" t="s">
        <v>46</v>
      </c>
      <c r="C46" s="31">
        <v>37197.534</v>
      </c>
      <c r="D46" s="33"/>
      <c r="E46" s="1">
        <f t="shared" si="0"/>
        <v>-4129.9979054065943</v>
      </c>
      <c r="F46" s="1">
        <f t="shared" si="1"/>
        <v>-4130</v>
      </c>
      <c r="G46" s="1">
        <f t="shared" si="5"/>
        <v>4.2800000082934275E-3</v>
      </c>
      <c r="H46" s="1">
        <f t="shared" si="6"/>
        <v>4.2800000082934275E-3</v>
      </c>
      <c r="Q46" s="75">
        <f t="shared" si="4"/>
        <v>22179.034</v>
      </c>
    </row>
    <row r="47" spans="1:21" x14ac:dyDescent="0.2">
      <c r="A47" s="31" t="s">
        <v>56</v>
      </c>
      <c r="B47" s="32" t="s">
        <v>46</v>
      </c>
      <c r="C47" s="31">
        <v>39412.506999999998</v>
      </c>
      <c r="D47" s="33"/>
      <c r="E47" s="1">
        <f t="shared" si="0"/>
        <v>-3046.0100931996176</v>
      </c>
      <c r="F47" s="1">
        <f t="shared" si="1"/>
        <v>-3046</v>
      </c>
      <c r="G47" s="1">
        <f t="shared" si="5"/>
        <v>-2.062399999704212E-2</v>
      </c>
      <c r="H47" s="1">
        <f t="shared" si="6"/>
        <v>-2.062399999704212E-2</v>
      </c>
      <c r="Q47" s="75">
        <f t="shared" si="4"/>
        <v>24394.006999999998</v>
      </c>
    </row>
    <row r="48" spans="1:21" x14ac:dyDescent="0.2">
      <c r="A48" s="34" t="s">
        <v>57</v>
      </c>
      <c r="B48" s="35"/>
      <c r="C48" s="33">
        <v>40207.392999999996</v>
      </c>
      <c r="D48" s="33">
        <v>5.0000000000000001E-3</v>
      </c>
      <c r="E48" s="1">
        <f t="shared" si="0"/>
        <v>-2657.0000528542259</v>
      </c>
      <c r="F48" s="1">
        <f t="shared" si="1"/>
        <v>-2657</v>
      </c>
      <c r="G48" s="1">
        <f t="shared" si="5"/>
        <v>-1.0800000018207356E-4</v>
      </c>
      <c r="I48" s="1">
        <f t="shared" ref="I48:I79" si="7">+G48</f>
        <v>-1.0800000018207356E-4</v>
      </c>
      <c r="Q48" s="75">
        <f t="shared" si="4"/>
        <v>25188.892999999996</v>
      </c>
      <c r="R48" s="1" t="s">
        <v>35</v>
      </c>
    </row>
    <row r="49" spans="1:17" x14ac:dyDescent="0.2">
      <c r="A49" s="1" t="s">
        <v>58</v>
      </c>
      <c r="C49" s="33">
        <v>42426.474000000002</v>
      </c>
      <c r="D49" s="33"/>
      <c r="E49" s="1">
        <f t="shared" si="0"/>
        <v>-1571.0018224920152</v>
      </c>
      <c r="F49" s="1">
        <f t="shared" si="1"/>
        <v>-1571</v>
      </c>
      <c r="G49" s="1">
        <f t="shared" si="5"/>
        <v>-3.72399999469053E-3</v>
      </c>
      <c r="I49" s="1">
        <f t="shared" si="7"/>
        <v>-3.72399999469053E-3</v>
      </c>
      <c r="Q49" s="75">
        <f t="shared" si="4"/>
        <v>27407.974000000002</v>
      </c>
    </row>
    <row r="50" spans="1:17" x14ac:dyDescent="0.2">
      <c r="A50" s="1" t="s">
        <v>59</v>
      </c>
      <c r="C50" s="33">
        <v>42843.328999999998</v>
      </c>
      <c r="D50" s="33"/>
      <c r="E50" s="1">
        <f t="shared" si="0"/>
        <v>-1366.996744571185</v>
      </c>
      <c r="F50" s="1">
        <f t="shared" si="1"/>
        <v>-1367</v>
      </c>
      <c r="G50" s="1">
        <f t="shared" si="5"/>
        <v>6.6520000036689453E-3</v>
      </c>
      <c r="I50" s="1">
        <f t="shared" si="7"/>
        <v>6.6520000036689453E-3</v>
      </c>
      <c r="Q50" s="75">
        <f t="shared" si="4"/>
        <v>27824.828999999998</v>
      </c>
    </row>
    <row r="51" spans="1:17" x14ac:dyDescent="0.2">
      <c r="A51" s="1" t="s">
        <v>59</v>
      </c>
      <c r="C51" s="33">
        <v>43088.538999999997</v>
      </c>
      <c r="D51" s="33"/>
      <c r="E51" s="1">
        <f t="shared" si="0"/>
        <v>-1246.9931818048344</v>
      </c>
      <c r="F51" s="1">
        <f t="shared" si="1"/>
        <v>-1247</v>
      </c>
      <c r="G51" s="1">
        <f t="shared" si="5"/>
        <v>1.3932000001659617E-2</v>
      </c>
      <c r="I51" s="1">
        <f t="shared" si="7"/>
        <v>1.3932000001659617E-2</v>
      </c>
      <c r="Q51" s="75">
        <f t="shared" si="4"/>
        <v>28070.038999999997</v>
      </c>
    </row>
    <row r="52" spans="1:17" x14ac:dyDescent="0.2">
      <c r="A52" t="s">
        <v>60</v>
      </c>
      <c r="B52"/>
      <c r="C52" s="33">
        <v>43098.743999999999</v>
      </c>
      <c r="D52" s="33"/>
      <c r="E52" s="1">
        <f t="shared" si="0"/>
        <v>-1241.9989468306048</v>
      </c>
      <c r="F52" s="1">
        <f t="shared" si="1"/>
        <v>-1242</v>
      </c>
      <c r="G52" s="1">
        <f t="shared" si="5"/>
        <v>2.1520000009331852E-3</v>
      </c>
      <c r="I52" s="1">
        <f t="shared" si="7"/>
        <v>2.1520000009331852E-3</v>
      </c>
      <c r="Q52" s="75">
        <f t="shared" si="4"/>
        <v>28080.243999999999</v>
      </c>
    </row>
    <row r="53" spans="1:17" x14ac:dyDescent="0.2">
      <c r="A53" s="1" t="s">
        <v>59</v>
      </c>
      <c r="C53" s="33">
        <v>43127.362000000001</v>
      </c>
      <c r="D53" s="33"/>
      <c r="E53" s="1">
        <f t="shared" ref="E53:E84" si="8">+(C53-C$7)/C$8</f>
        <v>-1227.9935556995429</v>
      </c>
      <c r="F53" s="1">
        <f t="shared" ref="F53:F84" si="9">ROUND(2*E53,0)/2</f>
        <v>-1228</v>
      </c>
      <c r="G53" s="1">
        <f t="shared" si="5"/>
        <v>1.3168000004952773E-2</v>
      </c>
      <c r="I53" s="1">
        <f t="shared" si="7"/>
        <v>1.3168000004952773E-2</v>
      </c>
      <c r="Q53" s="75">
        <f t="shared" ref="Q53:Q84" si="10">+C53-15018.5</f>
        <v>28108.862000000001</v>
      </c>
    </row>
    <row r="54" spans="1:17" x14ac:dyDescent="0.2">
      <c r="A54" s="1" t="s">
        <v>59</v>
      </c>
      <c r="C54" s="33">
        <v>43421.612000000001</v>
      </c>
      <c r="D54" s="33"/>
      <c r="E54" s="1">
        <f t="shared" si="8"/>
        <v>-1083.9902591618863</v>
      </c>
      <c r="F54" s="1">
        <f t="shared" si="9"/>
        <v>-1084</v>
      </c>
      <c r="G54" s="1">
        <f t="shared" si="5"/>
        <v>1.9904000007954892E-2</v>
      </c>
      <c r="I54" s="1">
        <f t="shared" si="7"/>
        <v>1.9904000007954892E-2</v>
      </c>
      <c r="Q54" s="75">
        <f t="shared" si="10"/>
        <v>28403.112000000001</v>
      </c>
    </row>
    <row r="55" spans="1:17" x14ac:dyDescent="0.2">
      <c r="A55" s="1" t="s">
        <v>59</v>
      </c>
      <c r="C55" s="33">
        <v>43507.43</v>
      </c>
      <c r="D55" s="33"/>
      <c r="E55" s="1">
        <f t="shared" si="8"/>
        <v>-1041.9917038440663</v>
      </c>
      <c r="F55" s="1">
        <f t="shared" si="9"/>
        <v>-1042</v>
      </c>
      <c r="G55" s="1">
        <f t="shared" si="5"/>
        <v>1.6952000005403534E-2</v>
      </c>
      <c r="I55" s="1">
        <f t="shared" si="7"/>
        <v>1.6952000005403534E-2</v>
      </c>
      <c r="Q55" s="75">
        <f t="shared" si="10"/>
        <v>28488.93</v>
      </c>
    </row>
    <row r="56" spans="1:17" x14ac:dyDescent="0.2">
      <c r="A56" s="1" t="s">
        <v>59</v>
      </c>
      <c r="C56" s="33">
        <v>43509.472999999998</v>
      </c>
      <c r="D56" s="33"/>
      <c r="E56" s="1">
        <f t="shared" si="8"/>
        <v>-1040.9918780672572</v>
      </c>
      <c r="F56" s="1">
        <f t="shared" si="9"/>
        <v>-1041</v>
      </c>
      <c r="G56" s="1">
        <f t="shared" si="5"/>
        <v>1.6596000001300126E-2</v>
      </c>
      <c r="I56" s="1">
        <f t="shared" si="7"/>
        <v>1.6596000001300126E-2</v>
      </c>
      <c r="Q56" s="75">
        <f t="shared" si="10"/>
        <v>28490.972999999998</v>
      </c>
    </row>
    <row r="57" spans="1:17" x14ac:dyDescent="0.2">
      <c r="A57" s="1" t="s">
        <v>59</v>
      </c>
      <c r="C57" s="33">
        <v>43877.279000000002</v>
      </c>
      <c r="D57" s="33"/>
      <c r="E57" s="1">
        <f t="shared" si="8"/>
        <v>-860.99093843656908</v>
      </c>
      <c r="F57" s="1">
        <f t="shared" si="9"/>
        <v>-861</v>
      </c>
      <c r="G57" s="1">
        <f t="shared" si="5"/>
        <v>1.851600000372855E-2</v>
      </c>
      <c r="I57" s="1">
        <f t="shared" si="7"/>
        <v>1.851600000372855E-2</v>
      </c>
      <c r="Q57" s="75">
        <f t="shared" si="10"/>
        <v>28858.779000000002</v>
      </c>
    </row>
    <row r="58" spans="1:17" x14ac:dyDescent="0.2">
      <c r="A58" t="s">
        <v>60</v>
      </c>
      <c r="B58"/>
      <c r="C58" s="33">
        <v>43895.663</v>
      </c>
      <c r="D58" s="33"/>
      <c r="E58" s="1">
        <f t="shared" si="8"/>
        <v>-851.99397461822412</v>
      </c>
      <c r="F58" s="1">
        <f t="shared" si="9"/>
        <v>-852</v>
      </c>
      <c r="G58" s="1">
        <f t="shared" si="5"/>
        <v>1.2312000006204471E-2</v>
      </c>
      <c r="I58" s="1">
        <f t="shared" si="7"/>
        <v>1.2312000006204471E-2</v>
      </c>
      <c r="Q58" s="75">
        <f t="shared" si="10"/>
        <v>28877.163</v>
      </c>
    </row>
    <row r="59" spans="1:17" x14ac:dyDescent="0.2">
      <c r="A59" t="s">
        <v>60</v>
      </c>
      <c r="B59"/>
      <c r="C59" s="33">
        <v>44222.589</v>
      </c>
      <c r="D59" s="33"/>
      <c r="E59" s="1">
        <f t="shared" si="8"/>
        <v>-691.99933834339026</v>
      </c>
      <c r="F59" s="1">
        <f t="shared" si="9"/>
        <v>-692</v>
      </c>
      <c r="G59" s="1">
        <f t="shared" si="5"/>
        <v>1.3520000065909699E-3</v>
      </c>
      <c r="I59" s="1">
        <f t="shared" si="7"/>
        <v>1.3520000065909699E-3</v>
      </c>
      <c r="Q59" s="75">
        <f t="shared" si="10"/>
        <v>29204.089</v>
      </c>
    </row>
    <row r="60" spans="1:17" x14ac:dyDescent="0.2">
      <c r="A60" t="s">
        <v>60</v>
      </c>
      <c r="B60"/>
      <c r="C60" s="33">
        <v>44226.701999999997</v>
      </c>
      <c r="D60" s="33"/>
      <c r="E60" s="1">
        <f t="shared" si="8"/>
        <v>-689.98647323324906</v>
      </c>
      <c r="F60" s="1">
        <f t="shared" si="9"/>
        <v>-690</v>
      </c>
      <c r="G60" s="1">
        <f t="shared" si="5"/>
        <v>2.76400000002468E-2</v>
      </c>
      <c r="I60" s="1">
        <f t="shared" si="7"/>
        <v>2.76400000002468E-2</v>
      </c>
      <c r="Q60" s="75">
        <f t="shared" si="10"/>
        <v>29208.201999999997</v>
      </c>
    </row>
    <row r="61" spans="1:17" x14ac:dyDescent="0.2">
      <c r="A61" s="1" t="s">
        <v>59</v>
      </c>
      <c r="C61" s="33">
        <v>44253.243999999999</v>
      </c>
      <c r="D61" s="33"/>
      <c r="E61" s="1">
        <f t="shared" si="8"/>
        <v>-676.99705778141333</v>
      </c>
      <c r="F61" s="1">
        <f t="shared" si="9"/>
        <v>-677</v>
      </c>
      <c r="G61" s="1">
        <f t="shared" si="5"/>
        <v>6.0120000052847899E-3</v>
      </c>
      <c r="I61" s="1">
        <f t="shared" si="7"/>
        <v>6.0120000052847899E-3</v>
      </c>
      <c r="Q61" s="75">
        <f t="shared" si="10"/>
        <v>29234.743999999999</v>
      </c>
    </row>
    <row r="62" spans="1:17" x14ac:dyDescent="0.2">
      <c r="A62" t="s">
        <v>60</v>
      </c>
      <c r="B62"/>
      <c r="C62" s="33">
        <v>44271.635000000002</v>
      </c>
      <c r="D62" s="33"/>
      <c r="E62" s="1">
        <f t="shared" si="8"/>
        <v>-667.99666822618985</v>
      </c>
      <c r="F62" s="1">
        <f t="shared" si="9"/>
        <v>-668</v>
      </c>
      <c r="G62" s="1">
        <f t="shared" si="5"/>
        <v>6.8080000055488199E-3</v>
      </c>
      <c r="I62" s="1">
        <f t="shared" si="7"/>
        <v>6.8080000055488199E-3</v>
      </c>
      <c r="Q62" s="75">
        <f t="shared" si="10"/>
        <v>29253.135000000002</v>
      </c>
    </row>
    <row r="63" spans="1:17" x14ac:dyDescent="0.2">
      <c r="A63" s="1" t="s">
        <v>59</v>
      </c>
      <c r="C63" s="33">
        <v>44586.31</v>
      </c>
      <c r="D63" s="33"/>
      <c r="E63" s="1">
        <f t="shared" si="8"/>
        <v>-513.99756087534365</v>
      </c>
      <c r="F63" s="1">
        <f t="shared" si="9"/>
        <v>-514</v>
      </c>
      <c r="G63" s="1">
        <f t="shared" si="5"/>
        <v>4.9839999992400408E-3</v>
      </c>
      <c r="I63" s="1">
        <f t="shared" si="7"/>
        <v>4.9839999992400408E-3</v>
      </c>
      <c r="Q63" s="75">
        <f t="shared" si="10"/>
        <v>29567.809999999998</v>
      </c>
    </row>
    <row r="64" spans="1:17" x14ac:dyDescent="0.2">
      <c r="A64" s="1" t="s">
        <v>59</v>
      </c>
      <c r="C64" s="33">
        <v>44633.315000000002</v>
      </c>
      <c r="D64" s="33"/>
      <c r="E64" s="1">
        <f t="shared" si="8"/>
        <v>-490.99373775298778</v>
      </c>
      <c r="F64" s="1">
        <f t="shared" si="9"/>
        <v>-491</v>
      </c>
      <c r="G64" s="1">
        <f t="shared" si="5"/>
        <v>1.2796000002708752E-2</v>
      </c>
      <c r="I64" s="1">
        <f t="shared" si="7"/>
        <v>1.2796000002708752E-2</v>
      </c>
      <c r="Q64" s="75">
        <f t="shared" si="10"/>
        <v>29614.815000000002</v>
      </c>
    </row>
    <row r="65" spans="1:21" x14ac:dyDescent="0.2">
      <c r="A65" s="1" t="s">
        <v>59</v>
      </c>
      <c r="C65" s="33">
        <v>44637.392999999996</v>
      </c>
      <c r="D65" s="33"/>
      <c r="E65" s="1">
        <f t="shared" si="8"/>
        <v>-488.99800132722834</v>
      </c>
      <c r="F65" s="1">
        <f t="shared" si="9"/>
        <v>-489</v>
      </c>
      <c r="G65" s="1">
        <f t="shared" si="5"/>
        <v>4.0840000001480803E-3</v>
      </c>
      <c r="I65" s="1">
        <f t="shared" si="7"/>
        <v>4.0840000001480803E-3</v>
      </c>
      <c r="Q65" s="75">
        <f t="shared" si="10"/>
        <v>29618.892999999996</v>
      </c>
    </row>
    <row r="66" spans="1:21" x14ac:dyDescent="0.2">
      <c r="A66" s="1" t="s">
        <v>59</v>
      </c>
      <c r="C66" s="33">
        <v>44878.508000000002</v>
      </c>
      <c r="D66" s="33"/>
      <c r="E66" s="1">
        <f t="shared" si="8"/>
        <v>-370.99849463333595</v>
      </c>
      <c r="F66" s="1">
        <f t="shared" si="9"/>
        <v>-371</v>
      </c>
      <c r="G66" s="1">
        <f t="shared" si="5"/>
        <v>3.0760000081500039E-3</v>
      </c>
      <c r="I66" s="1">
        <f t="shared" si="7"/>
        <v>3.0760000081500039E-3</v>
      </c>
      <c r="Q66" s="75">
        <f t="shared" si="10"/>
        <v>29860.008000000002</v>
      </c>
    </row>
    <row r="67" spans="1:21" x14ac:dyDescent="0.2">
      <c r="A67" s="1" t="s">
        <v>59</v>
      </c>
      <c r="C67" s="33">
        <v>44929.595999999998</v>
      </c>
      <c r="D67" s="33"/>
      <c r="E67" s="1">
        <f t="shared" si="8"/>
        <v>-345.99648813031047</v>
      </c>
      <c r="F67" s="1">
        <f t="shared" si="9"/>
        <v>-346</v>
      </c>
      <c r="G67" s="1">
        <f t="shared" si="5"/>
        <v>7.175999999162741E-3</v>
      </c>
      <c r="I67" s="1">
        <f t="shared" si="7"/>
        <v>7.175999999162741E-3</v>
      </c>
      <c r="Q67" s="75">
        <f t="shared" si="10"/>
        <v>29911.095999999998</v>
      </c>
    </row>
    <row r="68" spans="1:21" x14ac:dyDescent="0.2">
      <c r="A68" s="1" t="s">
        <v>59</v>
      </c>
      <c r="C68" s="33">
        <v>44931.633000000002</v>
      </c>
      <c r="D68" s="33"/>
      <c r="E68" s="1">
        <f t="shared" si="8"/>
        <v>-344.99959869939198</v>
      </c>
      <c r="F68" s="1">
        <f t="shared" si="9"/>
        <v>-345</v>
      </c>
      <c r="G68" s="1">
        <f t="shared" si="5"/>
        <v>8.2000000838888809E-4</v>
      </c>
      <c r="I68" s="1">
        <f t="shared" si="7"/>
        <v>8.2000000838888809E-4</v>
      </c>
      <c r="Q68" s="75">
        <f t="shared" si="10"/>
        <v>29913.133000000002</v>
      </c>
    </row>
    <row r="69" spans="1:21" x14ac:dyDescent="0.2">
      <c r="A69" s="1" t="s">
        <v>59</v>
      </c>
      <c r="C69" s="33">
        <v>44968.417000000001</v>
      </c>
      <c r="D69" s="33"/>
      <c r="E69" s="1">
        <f t="shared" si="8"/>
        <v>-326.99784080698379</v>
      </c>
      <c r="F69" s="1">
        <f t="shared" si="9"/>
        <v>-327</v>
      </c>
      <c r="G69" s="1">
        <f t="shared" si="5"/>
        <v>4.412000002048444E-3</v>
      </c>
      <c r="I69" s="1">
        <f t="shared" si="7"/>
        <v>4.412000002048444E-3</v>
      </c>
      <c r="Q69" s="75">
        <f t="shared" si="10"/>
        <v>29949.917000000001</v>
      </c>
    </row>
    <row r="70" spans="1:21" x14ac:dyDescent="0.2">
      <c r="A70" s="1" t="s">
        <v>59</v>
      </c>
      <c r="C70" s="33">
        <v>45011.328000000001</v>
      </c>
      <c r="D70" s="33"/>
      <c r="E70" s="1">
        <f t="shared" si="8"/>
        <v>-305.99758436610904</v>
      </c>
      <c r="F70" s="1">
        <f t="shared" si="9"/>
        <v>-306</v>
      </c>
      <c r="G70" s="1">
        <f t="shared" si="5"/>
        <v>4.9360000048181973E-3</v>
      </c>
      <c r="I70" s="1">
        <f t="shared" si="7"/>
        <v>4.9360000048181973E-3</v>
      </c>
      <c r="Q70" s="75">
        <f t="shared" si="10"/>
        <v>29992.828000000001</v>
      </c>
    </row>
    <row r="71" spans="1:21" x14ac:dyDescent="0.2">
      <c r="A71" s="1" t="s">
        <v>59</v>
      </c>
      <c r="C71" s="33">
        <v>45013.374000000003</v>
      </c>
      <c r="D71" s="33"/>
      <c r="E71" s="1">
        <f t="shared" si="8"/>
        <v>-304.99629041635086</v>
      </c>
      <c r="F71" s="1">
        <f t="shared" si="9"/>
        <v>-305</v>
      </c>
      <c r="G71" s="1">
        <f t="shared" si="5"/>
        <v>7.5800000049639493E-3</v>
      </c>
      <c r="I71" s="1">
        <f t="shared" si="7"/>
        <v>7.5800000049639493E-3</v>
      </c>
      <c r="Q71" s="75">
        <f t="shared" si="10"/>
        <v>29994.874000000003</v>
      </c>
    </row>
    <row r="72" spans="1:21" x14ac:dyDescent="0.2">
      <c r="A72" s="1" t="s">
        <v>59</v>
      </c>
      <c r="C72" s="36">
        <v>45057.521999999997</v>
      </c>
      <c r="D72" s="33"/>
      <c r="E72" s="1">
        <f t="shared" si="8"/>
        <v>-283.39065733039138</v>
      </c>
      <c r="F72" s="1">
        <f t="shared" si="9"/>
        <v>-283.5</v>
      </c>
      <c r="I72" s="1">
        <f t="shared" si="7"/>
        <v>0</v>
      </c>
      <c r="Q72" s="75">
        <f t="shared" si="10"/>
        <v>30039.021999999997</v>
      </c>
      <c r="U72" s="13">
        <v>0.22342600000411039</v>
      </c>
    </row>
    <row r="73" spans="1:21" x14ac:dyDescent="0.2">
      <c r="A73" s="1" t="s">
        <v>59</v>
      </c>
      <c r="C73" s="36">
        <v>45057.521999999997</v>
      </c>
      <c r="D73" s="33"/>
      <c r="E73" s="1">
        <f t="shared" si="8"/>
        <v>-283.39065733039138</v>
      </c>
      <c r="F73" s="1">
        <f t="shared" si="9"/>
        <v>-283.5</v>
      </c>
      <c r="I73" s="1">
        <f t="shared" si="7"/>
        <v>0</v>
      </c>
      <c r="Q73" s="75">
        <f t="shared" si="10"/>
        <v>30039.021999999997</v>
      </c>
      <c r="U73" s="13">
        <v>0.22342600000411039</v>
      </c>
    </row>
    <row r="74" spans="1:21" x14ac:dyDescent="0.2">
      <c r="A74" s="1" t="s">
        <v>59</v>
      </c>
      <c r="C74" s="33">
        <v>45211.574999999997</v>
      </c>
      <c r="D74" s="33"/>
      <c r="E74" s="1">
        <f t="shared" si="8"/>
        <v>-207.99850833628568</v>
      </c>
      <c r="F74" s="1">
        <f t="shared" si="9"/>
        <v>-208</v>
      </c>
      <c r="G74" s="1">
        <f t="shared" ref="G74:G105" si="11">+C74-(C$7+F74*C$8)</f>
        <v>3.0479999986710027E-3</v>
      </c>
      <c r="I74" s="1">
        <f t="shared" si="7"/>
        <v>3.0479999986710027E-3</v>
      </c>
      <c r="Q74" s="75">
        <f t="shared" si="10"/>
        <v>30193.074999999997</v>
      </c>
    </row>
    <row r="75" spans="1:21" x14ac:dyDescent="0.2">
      <c r="A75" s="1" t="s">
        <v>59</v>
      </c>
      <c r="C75" s="33">
        <v>45256.527999999998</v>
      </c>
      <c r="D75" s="33"/>
      <c r="E75" s="1">
        <f t="shared" si="8"/>
        <v>-185.9989155095823</v>
      </c>
      <c r="F75" s="1">
        <f t="shared" si="9"/>
        <v>-186</v>
      </c>
      <c r="G75" s="1">
        <f t="shared" si="11"/>
        <v>2.2160000007716008E-3</v>
      </c>
      <c r="I75" s="1">
        <f t="shared" si="7"/>
        <v>2.2160000007716008E-3</v>
      </c>
      <c r="Q75" s="75">
        <f t="shared" si="10"/>
        <v>30238.027999999998</v>
      </c>
    </row>
    <row r="76" spans="1:21" x14ac:dyDescent="0.2">
      <c r="A76" s="1" t="s">
        <v>59</v>
      </c>
      <c r="C76" s="33">
        <v>45256.531000000003</v>
      </c>
      <c r="D76" s="33"/>
      <c r="E76" s="1">
        <f t="shared" si="8"/>
        <v>-185.99744733663337</v>
      </c>
      <c r="F76" s="1">
        <f t="shared" si="9"/>
        <v>-186</v>
      </c>
      <c r="G76" s="1">
        <f t="shared" si="11"/>
        <v>5.21600000502076E-3</v>
      </c>
      <c r="I76" s="1">
        <f t="shared" si="7"/>
        <v>5.21600000502076E-3</v>
      </c>
      <c r="Q76" s="75">
        <f t="shared" si="10"/>
        <v>30238.031000000003</v>
      </c>
    </row>
    <row r="77" spans="1:21" x14ac:dyDescent="0.2">
      <c r="A77" s="1" t="s">
        <v>59</v>
      </c>
      <c r="C77" s="33">
        <v>45297.398000000001</v>
      </c>
      <c r="D77" s="33"/>
      <c r="E77" s="1">
        <f t="shared" si="8"/>
        <v>-165.99750606355204</v>
      </c>
      <c r="F77" s="1">
        <f t="shared" si="9"/>
        <v>-166</v>
      </c>
      <c r="G77" s="1">
        <f t="shared" si="11"/>
        <v>5.096000008052215E-3</v>
      </c>
      <c r="I77" s="1">
        <f t="shared" si="7"/>
        <v>5.096000008052215E-3</v>
      </c>
      <c r="Q77" s="75">
        <f t="shared" si="10"/>
        <v>30278.898000000001</v>
      </c>
    </row>
    <row r="78" spans="1:21" x14ac:dyDescent="0.2">
      <c r="A78" s="1" t="s">
        <v>59</v>
      </c>
      <c r="C78" s="33">
        <v>45297.400999999998</v>
      </c>
      <c r="D78" s="33"/>
      <c r="E78" s="1">
        <f t="shared" si="8"/>
        <v>-165.99603789060666</v>
      </c>
      <c r="F78" s="1">
        <f t="shared" si="9"/>
        <v>-166</v>
      </c>
      <c r="G78" s="1">
        <f t="shared" si="11"/>
        <v>8.0960000050254166E-3</v>
      </c>
      <c r="I78" s="1">
        <f t="shared" si="7"/>
        <v>8.0960000050254166E-3</v>
      </c>
      <c r="Q78" s="75">
        <f t="shared" si="10"/>
        <v>30278.900999999998</v>
      </c>
    </row>
    <row r="79" spans="1:21" x14ac:dyDescent="0.2">
      <c r="A79" s="1" t="s">
        <v>59</v>
      </c>
      <c r="C79" s="33">
        <v>45342.353000000003</v>
      </c>
      <c r="D79" s="33"/>
      <c r="E79" s="1">
        <f t="shared" si="8"/>
        <v>-143.99693445488387</v>
      </c>
      <c r="F79" s="1">
        <f t="shared" si="9"/>
        <v>-144</v>
      </c>
      <c r="G79" s="1">
        <f t="shared" si="11"/>
        <v>6.2640000032843091E-3</v>
      </c>
      <c r="I79" s="1">
        <f t="shared" si="7"/>
        <v>6.2640000032843091E-3</v>
      </c>
      <c r="Q79" s="75">
        <f t="shared" si="10"/>
        <v>30323.853000000003</v>
      </c>
    </row>
    <row r="80" spans="1:21" x14ac:dyDescent="0.2">
      <c r="A80" s="1" t="s">
        <v>59</v>
      </c>
      <c r="C80" s="33">
        <v>45344.39</v>
      </c>
      <c r="D80" s="33"/>
      <c r="E80" s="1">
        <f t="shared" si="8"/>
        <v>-143.00004502396894</v>
      </c>
      <c r="F80" s="1">
        <f t="shared" si="9"/>
        <v>-143</v>
      </c>
      <c r="G80" s="1">
        <f t="shared" si="11"/>
        <v>-9.1999994765501469E-5</v>
      </c>
      <c r="I80" s="1">
        <f t="shared" ref="I80:I111" si="12">+G80</f>
        <v>-9.1999994765501469E-5</v>
      </c>
      <c r="Q80" s="75">
        <f t="shared" si="10"/>
        <v>30325.89</v>
      </c>
    </row>
    <row r="81" spans="1:17" x14ac:dyDescent="0.2">
      <c r="A81" s="1" t="s">
        <v>59</v>
      </c>
      <c r="C81" s="33">
        <v>45344.398000000001</v>
      </c>
      <c r="D81" s="33"/>
      <c r="E81" s="1">
        <f t="shared" si="8"/>
        <v>-142.99612989610984</v>
      </c>
      <c r="F81" s="1">
        <f t="shared" si="9"/>
        <v>-143</v>
      </c>
      <c r="G81" s="1">
        <f t="shared" si="11"/>
        <v>7.908000006864313E-3</v>
      </c>
      <c r="I81" s="1">
        <f t="shared" si="12"/>
        <v>7.908000006864313E-3</v>
      </c>
      <c r="Q81" s="75">
        <f t="shared" si="10"/>
        <v>30325.898000000001</v>
      </c>
    </row>
    <row r="82" spans="1:17" x14ac:dyDescent="0.2">
      <c r="A82" s="1" t="s">
        <v>59</v>
      </c>
      <c r="C82" s="33">
        <v>45346.438000000002</v>
      </c>
      <c r="D82" s="33"/>
      <c r="E82" s="1">
        <f t="shared" si="8"/>
        <v>-141.99777229224597</v>
      </c>
      <c r="F82" s="1">
        <f t="shared" si="9"/>
        <v>-142</v>
      </c>
      <c r="G82" s="1">
        <f t="shared" si="11"/>
        <v>4.5520000057877041E-3</v>
      </c>
      <c r="I82" s="1">
        <f t="shared" si="12"/>
        <v>4.5520000057877041E-3</v>
      </c>
      <c r="Q82" s="75">
        <f t="shared" si="10"/>
        <v>30327.938000000002</v>
      </c>
    </row>
    <row r="83" spans="1:17" x14ac:dyDescent="0.2">
      <c r="A83" t="s">
        <v>60</v>
      </c>
      <c r="B83"/>
      <c r="C83" s="33">
        <v>45352.584000000003</v>
      </c>
      <c r="D83" s="33"/>
      <c r="E83" s="1">
        <f t="shared" si="8"/>
        <v>-138.98997531511588</v>
      </c>
      <c r="F83" s="1">
        <f t="shared" si="9"/>
        <v>-139</v>
      </c>
      <c r="G83" s="1">
        <f t="shared" si="11"/>
        <v>2.0484000007854775E-2</v>
      </c>
      <c r="I83" s="1">
        <f t="shared" si="12"/>
        <v>2.0484000007854775E-2</v>
      </c>
      <c r="Q83" s="75">
        <f t="shared" si="10"/>
        <v>30334.084000000003</v>
      </c>
    </row>
    <row r="84" spans="1:17" x14ac:dyDescent="0.2">
      <c r="A84" s="1" t="s">
        <v>59</v>
      </c>
      <c r="C84" s="33">
        <v>45636.59</v>
      </c>
      <c r="D84" s="33"/>
      <c r="E84" s="1">
        <f t="shared" si="8"/>
        <v>0</v>
      </c>
      <c r="F84" s="1">
        <f t="shared" si="9"/>
        <v>0</v>
      </c>
      <c r="G84" s="1">
        <f t="shared" si="11"/>
        <v>0</v>
      </c>
      <c r="I84" s="1">
        <f t="shared" si="12"/>
        <v>0</v>
      </c>
      <c r="Q84" s="75">
        <f t="shared" si="10"/>
        <v>30618.089999999997</v>
      </c>
    </row>
    <row r="85" spans="1:17" x14ac:dyDescent="0.2">
      <c r="A85" t="s">
        <v>60</v>
      </c>
      <c r="B85"/>
      <c r="C85" s="33">
        <v>45732.633999999998</v>
      </c>
      <c r="D85" s="33"/>
      <c r="E85" s="1">
        <f t="shared" ref="E85:E116" si="13">+(C85-C$7)/C$8</f>
        <v>47.003067502677794</v>
      </c>
      <c r="F85" s="1">
        <f t="shared" ref="F85:F116" si="14">ROUND(2*E85,0)/2</f>
        <v>47</v>
      </c>
      <c r="G85" s="1">
        <f t="shared" si="11"/>
        <v>6.2680000046384521E-3</v>
      </c>
      <c r="I85" s="1">
        <f t="shared" si="12"/>
        <v>6.2680000046384521E-3</v>
      </c>
      <c r="Q85" s="75">
        <f t="shared" ref="Q85:Q116" si="15">+C85-15018.5</f>
        <v>30714.133999999998</v>
      </c>
    </row>
    <row r="86" spans="1:17" x14ac:dyDescent="0.2">
      <c r="A86" s="1" t="s">
        <v>59</v>
      </c>
      <c r="C86" s="33">
        <v>45765.322</v>
      </c>
      <c r="D86" s="33"/>
      <c r="E86" s="1">
        <f t="shared" si="13"/>
        <v>63.000279931643625</v>
      </c>
      <c r="F86" s="1">
        <f t="shared" si="14"/>
        <v>63</v>
      </c>
      <c r="G86" s="1">
        <f t="shared" si="11"/>
        <v>5.7200000446755439E-4</v>
      </c>
      <c r="I86" s="1">
        <f t="shared" si="12"/>
        <v>5.7200000446755439E-4</v>
      </c>
      <c r="Q86" s="75">
        <f t="shared" si="15"/>
        <v>30746.822</v>
      </c>
    </row>
    <row r="87" spans="1:17" x14ac:dyDescent="0.2">
      <c r="A87" s="1" t="s">
        <v>59</v>
      </c>
      <c r="C87" s="33">
        <v>46057.521999999997</v>
      </c>
      <c r="D87" s="33"/>
      <c r="E87" s="1">
        <f t="shared" si="13"/>
        <v>206.00032495561257</v>
      </c>
      <c r="F87" s="1">
        <f t="shared" si="14"/>
        <v>206</v>
      </c>
      <c r="G87" s="1">
        <f t="shared" si="11"/>
        <v>6.6399999923305586E-4</v>
      </c>
      <c r="I87" s="1">
        <f t="shared" si="12"/>
        <v>6.6399999923305586E-4</v>
      </c>
      <c r="Q87" s="75">
        <f t="shared" si="15"/>
        <v>31039.021999999997</v>
      </c>
    </row>
    <row r="88" spans="1:17" x14ac:dyDescent="0.2">
      <c r="A88" t="s">
        <v>60</v>
      </c>
      <c r="B88"/>
      <c r="C88" s="33">
        <v>46108.597999999998</v>
      </c>
      <c r="D88" s="33"/>
      <c r="E88" s="1">
        <f t="shared" si="13"/>
        <v>230.99645876685295</v>
      </c>
      <c r="F88" s="1">
        <f t="shared" si="14"/>
        <v>231</v>
      </c>
      <c r="G88" s="1">
        <f t="shared" si="11"/>
        <v>-7.2359999976470135E-3</v>
      </c>
      <c r="I88" s="1">
        <f t="shared" si="12"/>
        <v>-7.2359999976470135E-3</v>
      </c>
      <c r="Q88" s="75">
        <f t="shared" si="15"/>
        <v>31090.097999999998</v>
      </c>
    </row>
    <row r="89" spans="1:17" x14ac:dyDescent="0.2">
      <c r="A89" t="s">
        <v>60</v>
      </c>
      <c r="B89"/>
      <c r="C89" s="33">
        <v>46112.7</v>
      </c>
      <c r="D89" s="33"/>
      <c r="E89" s="1">
        <f t="shared" si="13"/>
        <v>233.00394057618962</v>
      </c>
      <c r="F89" s="1">
        <f t="shared" si="14"/>
        <v>233</v>
      </c>
      <c r="G89" s="1">
        <f t="shared" si="11"/>
        <v>8.051999997405801E-3</v>
      </c>
      <c r="I89" s="1">
        <f t="shared" si="12"/>
        <v>8.051999997405801E-3</v>
      </c>
      <c r="Q89" s="75">
        <f t="shared" si="15"/>
        <v>31094.199999999997</v>
      </c>
    </row>
    <row r="90" spans="1:17" x14ac:dyDescent="0.2">
      <c r="A90" s="1" t="s">
        <v>59</v>
      </c>
      <c r="C90" s="33">
        <v>46433.506000000001</v>
      </c>
      <c r="D90" s="33"/>
      <c r="E90" s="1">
        <f t="shared" si="13"/>
        <v>390.00350403943543</v>
      </c>
      <c r="F90" s="1">
        <f t="shared" si="14"/>
        <v>390</v>
      </c>
      <c r="G90" s="1">
        <f t="shared" si="11"/>
        <v>7.1600000010221265E-3</v>
      </c>
      <c r="I90" s="1">
        <f t="shared" si="12"/>
        <v>7.1600000010221265E-3</v>
      </c>
      <c r="Q90" s="75">
        <f t="shared" si="15"/>
        <v>31415.006000000001</v>
      </c>
    </row>
    <row r="91" spans="1:17" x14ac:dyDescent="0.2">
      <c r="A91" t="s">
        <v>60</v>
      </c>
      <c r="B91"/>
      <c r="C91" s="33">
        <v>46437.593000000001</v>
      </c>
      <c r="D91" s="33"/>
      <c r="E91" s="1">
        <f t="shared" si="13"/>
        <v>392.00364498403809</v>
      </c>
      <c r="F91" s="1">
        <f t="shared" si="14"/>
        <v>392</v>
      </c>
      <c r="G91" s="1">
        <f t="shared" si="11"/>
        <v>7.4480000039329752E-3</v>
      </c>
      <c r="I91" s="1">
        <f t="shared" si="12"/>
        <v>7.4480000039329752E-3</v>
      </c>
      <c r="Q91" s="75">
        <f t="shared" si="15"/>
        <v>31419.093000000001</v>
      </c>
    </row>
    <row r="92" spans="1:17" x14ac:dyDescent="0.2">
      <c r="A92" t="s">
        <v>60</v>
      </c>
      <c r="B92"/>
      <c r="C92" s="33">
        <v>46439.633999999998</v>
      </c>
      <c r="D92" s="33"/>
      <c r="E92" s="1">
        <f t="shared" si="13"/>
        <v>393.00249197888257</v>
      </c>
      <c r="F92" s="1">
        <f t="shared" si="14"/>
        <v>393</v>
      </c>
      <c r="G92" s="1">
        <f t="shared" si="11"/>
        <v>5.0919999994221143E-3</v>
      </c>
      <c r="I92" s="1">
        <f t="shared" si="12"/>
        <v>5.0919999994221143E-3</v>
      </c>
      <c r="Q92" s="75">
        <f t="shared" si="15"/>
        <v>31421.133999999998</v>
      </c>
    </row>
    <row r="93" spans="1:17" x14ac:dyDescent="0.2">
      <c r="A93" t="s">
        <v>60</v>
      </c>
      <c r="B93"/>
      <c r="C93" s="33">
        <v>46441.677000000003</v>
      </c>
      <c r="D93" s="33"/>
      <c r="E93" s="1">
        <f t="shared" si="13"/>
        <v>394.0023177556954</v>
      </c>
      <c r="F93" s="1">
        <f t="shared" si="14"/>
        <v>394</v>
      </c>
      <c r="G93" s="1">
        <f t="shared" si="11"/>
        <v>4.7360000098706223E-3</v>
      </c>
      <c r="I93" s="1">
        <f t="shared" si="12"/>
        <v>4.7360000098706223E-3</v>
      </c>
      <c r="Q93" s="75">
        <f t="shared" si="15"/>
        <v>31423.177000000003</v>
      </c>
    </row>
    <row r="94" spans="1:17" x14ac:dyDescent="0.2">
      <c r="A94" s="1" t="s">
        <v>59</v>
      </c>
      <c r="C94" s="33">
        <v>46674.622000000003</v>
      </c>
      <c r="D94" s="33"/>
      <c r="E94" s="1">
        <f t="shared" si="13"/>
        <v>508.00350012430846</v>
      </c>
      <c r="F94" s="1">
        <f t="shared" si="14"/>
        <v>508</v>
      </c>
      <c r="G94" s="1">
        <f t="shared" si="11"/>
        <v>7.1520000055897981E-3</v>
      </c>
      <c r="I94" s="1">
        <f t="shared" si="12"/>
        <v>7.1520000055897981E-3</v>
      </c>
      <c r="Q94" s="75">
        <f t="shared" si="15"/>
        <v>31656.122000000003</v>
      </c>
    </row>
    <row r="95" spans="1:17" x14ac:dyDescent="0.2">
      <c r="A95" t="s">
        <v>60</v>
      </c>
      <c r="B95"/>
      <c r="C95" s="33">
        <v>46735.925000000003</v>
      </c>
      <c r="D95" s="33"/>
      <c r="E95" s="1">
        <f t="shared" si="13"/>
        <v>538.00463551138728</v>
      </c>
      <c r="F95" s="1">
        <f t="shared" si="14"/>
        <v>538</v>
      </c>
      <c r="G95" s="1">
        <f t="shared" si="11"/>
        <v>9.4720000051893294E-3</v>
      </c>
      <c r="I95" s="1">
        <f t="shared" si="12"/>
        <v>9.4720000051893294E-3</v>
      </c>
      <c r="Q95" s="75">
        <f t="shared" si="15"/>
        <v>31717.425000000003</v>
      </c>
    </row>
    <row r="96" spans="1:17" x14ac:dyDescent="0.2">
      <c r="A96" s="1" t="s">
        <v>59</v>
      </c>
      <c r="C96" s="33">
        <v>46766.576000000001</v>
      </c>
      <c r="D96" s="33"/>
      <c r="E96" s="1">
        <f t="shared" si="13"/>
        <v>553.00495850943469</v>
      </c>
      <c r="F96" s="1">
        <f t="shared" si="14"/>
        <v>553</v>
      </c>
      <c r="G96" s="1">
        <f t="shared" si="11"/>
        <v>1.0132000003068242E-2</v>
      </c>
      <c r="I96" s="1">
        <f t="shared" si="12"/>
        <v>1.0132000003068242E-2</v>
      </c>
      <c r="Q96" s="75">
        <f t="shared" si="15"/>
        <v>31748.076000000001</v>
      </c>
    </row>
    <row r="97" spans="1:17" x14ac:dyDescent="0.2">
      <c r="A97" t="s">
        <v>60</v>
      </c>
      <c r="B97"/>
      <c r="C97" s="33">
        <v>46819.7</v>
      </c>
      <c r="D97" s="33"/>
      <c r="E97" s="1">
        <f t="shared" si="13"/>
        <v>579.00336505239443</v>
      </c>
      <c r="F97" s="1">
        <f t="shared" si="14"/>
        <v>579</v>
      </c>
      <c r="G97" s="1">
        <f t="shared" si="11"/>
        <v>6.8759999994654208E-3</v>
      </c>
      <c r="I97" s="1">
        <f t="shared" si="12"/>
        <v>6.8759999994654208E-3</v>
      </c>
      <c r="Q97" s="75">
        <f t="shared" si="15"/>
        <v>31801.199999999997</v>
      </c>
    </row>
    <row r="98" spans="1:17" x14ac:dyDescent="0.2">
      <c r="A98" s="1" t="s">
        <v>59</v>
      </c>
      <c r="C98" s="33">
        <v>47048.559000000001</v>
      </c>
      <c r="D98" s="33"/>
      <c r="E98" s="1">
        <f t="shared" si="13"/>
        <v>691.004895867389</v>
      </c>
      <c r="F98" s="1">
        <f t="shared" si="14"/>
        <v>691</v>
      </c>
      <c r="G98" s="1">
        <f t="shared" si="11"/>
        <v>1.0004000003391411E-2</v>
      </c>
      <c r="I98" s="1">
        <f t="shared" si="12"/>
        <v>1.0004000003391411E-2</v>
      </c>
      <c r="Q98" s="75">
        <f t="shared" si="15"/>
        <v>32030.059000000001</v>
      </c>
    </row>
    <row r="99" spans="1:17" x14ac:dyDescent="0.2">
      <c r="A99" s="1" t="s">
        <v>61</v>
      </c>
      <c r="C99" s="33">
        <v>47095.563000000002</v>
      </c>
      <c r="D99" s="33"/>
      <c r="E99" s="1">
        <f t="shared" si="13"/>
        <v>714.00822959876075</v>
      </c>
      <c r="F99" s="1">
        <f t="shared" si="14"/>
        <v>714</v>
      </c>
      <c r="G99" s="1">
        <f t="shared" si="11"/>
        <v>1.6816000003018416E-2</v>
      </c>
      <c r="I99" s="1">
        <f t="shared" si="12"/>
        <v>1.6816000003018416E-2</v>
      </c>
      <c r="Q99" s="75">
        <f t="shared" si="15"/>
        <v>32077.063000000002</v>
      </c>
    </row>
    <row r="100" spans="1:17" x14ac:dyDescent="0.2">
      <c r="A100" s="1" t="s">
        <v>59</v>
      </c>
      <c r="C100" s="33">
        <v>47134.373</v>
      </c>
      <c r="D100" s="33"/>
      <c r="E100" s="1">
        <f t="shared" si="13"/>
        <v>733.00149362127934</v>
      </c>
      <c r="F100" s="1">
        <f t="shared" si="14"/>
        <v>733</v>
      </c>
      <c r="G100" s="1">
        <f t="shared" si="11"/>
        <v>3.0520000000251457E-3</v>
      </c>
      <c r="I100" s="1">
        <f t="shared" si="12"/>
        <v>3.0520000000251457E-3</v>
      </c>
      <c r="Q100" s="75">
        <f t="shared" si="15"/>
        <v>32115.873</v>
      </c>
    </row>
    <row r="101" spans="1:17" x14ac:dyDescent="0.2">
      <c r="A101" t="s">
        <v>60</v>
      </c>
      <c r="B101"/>
      <c r="C101" s="33">
        <v>47152.771000000001</v>
      </c>
      <c r="D101" s="33"/>
      <c r="E101" s="1">
        <f t="shared" si="13"/>
        <v>742.0053089133778</v>
      </c>
      <c r="F101" s="1">
        <f t="shared" si="14"/>
        <v>742</v>
      </c>
      <c r="G101" s="1">
        <f t="shared" si="11"/>
        <v>1.0848000005353242E-2</v>
      </c>
      <c r="I101" s="1">
        <f t="shared" si="12"/>
        <v>1.0848000005353242E-2</v>
      </c>
      <c r="Q101" s="75">
        <f t="shared" si="15"/>
        <v>32134.271000000001</v>
      </c>
    </row>
    <row r="102" spans="1:17" x14ac:dyDescent="0.2">
      <c r="A102" s="1" t="s">
        <v>59</v>
      </c>
      <c r="C102" s="33">
        <v>47430.673000000003</v>
      </c>
      <c r="D102" s="33"/>
      <c r="E102" s="1">
        <f t="shared" si="13"/>
        <v>878.00804167262379</v>
      </c>
      <c r="F102" s="1">
        <f t="shared" si="14"/>
        <v>878</v>
      </c>
      <c r="G102" s="1">
        <f t="shared" si="11"/>
        <v>1.6432000003987923E-2</v>
      </c>
      <c r="I102" s="1">
        <f t="shared" si="12"/>
        <v>1.6432000003987923E-2</v>
      </c>
      <c r="Q102" s="75">
        <f t="shared" si="15"/>
        <v>32412.173000000003</v>
      </c>
    </row>
    <row r="103" spans="1:17" x14ac:dyDescent="0.2">
      <c r="A103" s="1" t="s">
        <v>59</v>
      </c>
      <c r="C103" s="33">
        <v>47469.485999999997</v>
      </c>
      <c r="D103" s="33"/>
      <c r="E103" s="1">
        <f t="shared" si="13"/>
        <v>897.00277386808784</v>
      </c>
      <c r="F103" s="1">
        <f t="shared" si="14"/>
        <v>897</v>
      </c>
      <c r="G103" s="1">
        <f t="shared" si="11"/>
        <v>5.6679999979678541E-3</v>
      </c>
      <c r="I103" s="1">
        <f t="shared" si="12"/>
        <v>5.6679999979678541E-3</v>
      </c>
      <c r="Q103" s="75">
        <f t="shared" si="15"/>
        <v>32450.985999999997</v>
      </c>
    </row>
    <row r="104" spans="1:17" x14ac:dyDescent="0.2">
      <c r="A104" s="31" t="s">
        <v>62</v>
      </c>
      <c r="B104" s="32" t="s">
        <v>46</v>
      </c>
      <c r="C104" s="31">
        <v>47469.487999999998</v>
      </c>
      <c r="D104" s="33"/>
      <c r="E104" s="1">
        <f t="shared" si="13"/>
        <v>897.00375265005266</v>
      </c>
      <c r="F104" s="1">
        <f t="shared" si="14"/>
        <v>897</v>
      </c>
      <c r="G104" s="1">
        <f t="shared" si="11"/>
        <v>7.6679999983753078E-3</v>
      </c>
      <c r="I104" s="1">
        <f t="shared" si="12"/>
        <v>7.6679999983753078E-3</v>
      </c>
      <c r="O104" s="1">
        <f ca="1">+C$11+C$12*$F104</f>
        <v>-0.22178203725522908</v>
      </c>
      <c r="Q104" s="75">
        <f t="shared" si="15"/>
        <v>32450.987999999998</v>
      </c>
    </row>
    <row r="105" spans="1:17" x14ac:dyDescent="0.2">
      <c r="A105" s="1" t="s">
        <v>61</v>
      </c>
      <c r="C105" s="33">
        <v>47471.538</v>
      </c>
      <c r="D105" s="33"/>
      <c r="E105" s="1">
        <f t="shared" si="13"/>
        <v>898.00700416374036</v>
      </c>
      <c r="F105" s="1">
        <f t="shared" si="14"/>
        <v>898</v>
      </c>
      <c r="G105" s="1">
        <f t="shared" si="11"/>
        <v>1.4312000006611925E-2</v>
      </c>
      <c r="I105" s="1">
        <f t="shared" si="12"/>
        <v>1.4312000006611925E-2</v>
      </c>
      <c r="Q105" s="75">
        <f t="shared" si="15"/>
        <v>32453.038</v>
      </c>
    </row>
    <row r="106" spans="1:17" x14ac:dyDescent="0.2">
      <c r="A106" s="1" t="s">
        <v>61</v>
      </c>
      <c r="C106" s="33">
        <v>47471.540999999997</v>
      </c>
      <c r="D106" s="33"/>
      <c r="E106" s="1">
        <f t="shared" si="13"/>
        <v>898.00847233668571</v>
      </c>
      <c r="F106" s="1">
        <f t="shared" si="14"/>
        <v>898</v>
      </c>
      <c r="G106" s="1">
        <f t="shared" ref="G106:G136" si="16">+C106-(C$7+F106*C$8)</f>
        <v>1.7312000003585126E-2</v>
      </c>
      <c r="I106" s="1">
        <f t="shared" si="12"/>
        <v>1.7312000003585126E-2</v>
      </c>
      <c r="Q106" s="75">
        <f t="shared" si="15"/>
        <v>32453.040999999997</v>
      </c>
    </row>
    <row r="107" spans="1:17" x14ac:dyDescent="0.2">
      <c r="A107" s="1" t="s">
        <v>61</v>
      </c>
      <c r="C107" s="33">
        <v>47471.542999999998</v>
      </c>
      <c r="D107" s="33"/>
      <c r="E107" s="1">
        <f t="shared" si="13"/>
        <v>898.00945111865053</v>
      </c>
      <c r="F107" s="1">
        <f t="shared" si="14"/>
        <v>898</v>
      </c>
      <c r="G107" s="1">
        <f t="shared" si="16"/>
        <v>1.931200000399258E-2</v>
      </c>
      <c r="I107" s="1">
        <f t="shared" si="12"/>
        <v>1.931200000399258E-2</v>
      </c>
      <c r="Q107" s="75">
        <f t="shared" si="15"/>
        <v>32453.042999999998</v>
      </c>
    </row>
    <row r="108" spans="1:17" x14ac:dyDescent="0.2">
      <c r="A108" s="1" t="s">
        <v>61</v>
      </c>
      <c r="C108" s="33">
        <v>47471.546000000002</v>
      </c>
      <c r="D108" s="33"/>
      <c r="E108" s="1">
        <f t="shared" si="13"/>
        <v>898.01091929159941</v>
      </c>
      <c r="F108" s="1">
        <f t="shared" si="14"/>
        <v>898</v>
      </c>
      <c r="G108" s="1">
        <f t="shared" si="16"/>
        <v>2.2312000008241739E-2</v>
      </c>
      <c r="I108" s="1">
        <f t="shared" si="12"/>
        <v>2.2312000008241739E-2</v>
      </c>
      <c r="Q108" s="75">
        <f t="shared" si="15"/>
        <v>32453.046000000002</v>
      </c>
    </row>
    <row r="109" spans="1:17" x14ac:dyDescent="0.2">
      <c r="A109" s="1" t="s">
        <v>59</v>
      </c>
      <c r="C109" s="33">
        <v>47559.406999999999</v>
      </c>
      <c r="D109" s="33"/>
      <c r="E109" s="1">
        <f t="shared" si="13"/>
        <v>941.00930038622857</v>
      </c>
      <c r="F109" s="1">
        <f t="shared" si="14"/>
        <v>941</v>
      </c>
      <c r="G109" s="1">
        <f t="shared" si="16"/>
        <v>1.9004000001586974E-2</v>
      </c>
      <c r="I109" s="1">
        <f t="shared" si="12"/>
        <v>1.9004000001586974E-2</v>
      </c>
      <c r="Q109" s="75">
        <f t="shared" si="15"/>
        <v>32540.906999999999</v>
      </c>
    </row>
    <row r="110" spans="1:17" x14ac:dyDescent="0.2">
      <c r="A110" s="1" t="s">
        <v>59</v>
      </c>
      <c r="C110" s="33">
        <v>47800.514999999999</v>
      </c>
      <c r="D110" s="33"/>
      <c r="E110" s="1">
        <f t="shared" si="13"/>
        <v>1059.0053813432426</v>
      </c>
      <c r="F110" s="1">
        <f t="shared" si="14"/>
        <v>1059</v>
      </c>
      <c r="G110" s="1">
        <f t="shared" si="16"/>
        <v>1.0996000004524831E-2</v>
      </c>
      <c r="I110" s="1">
        <f t="shared" si="12"/>
        <v>1.0996000004524831E-2</v>
      </c>
      <c r="Q110" s="75">
        <f t="shared" si="15"/>
        <v>32782.014999999999</v>
      </c>
    </row>
    <row r="111" spans="1:17" x14ac:dyDescent="0.2">
      <c r="A111" s="1" t="s">
        <v>59</v>
      </c>
      <c r="C111" s="33">
        <v>47886.358999999997</v>
      </c>
      <c r="D111" s="33"/>
      <c r="E111" s="1">
        <f t="shared" si="13"/>
        <v>1101.0166608266009</v>
      </c>
      <c r="F111" s="1">
        <f t="shared" si="14"/>
        <v>1101</v>
      </c>
      <c r="G111" s="1">
        <f t="shared" si="16"/>
        <v>3.4043999999994412E-2</v>
      </c>
      <c r="I111" s="1">
        <f t="shared" si="12"/>
        <v>3.4043999999994412E-2</v>
      </c>
      <c r="Q111" s="75">
        <f t="shared" si="15"/>
        <v>32867.858999999997</v>
      </c>
    </row>
    <row r="112" spans="1:17" x14ac:dyDescent="0.2">
      <c r="A112" s="1" t="s">
        <v>59</v>
      </c>
      <c r="C112" s="33">
        <v>47890.442999999999</v>
      </c>
      <c r="D112" s="33"/>
      <c r="E112" s="1">
        <f t="shared" si="13"/>
        <v>1103.0153335982582</v>
      </c>
      <c r="F112" s="1">
        <f t="shared" si="14"/>
        <v>1103</v>
      </c>
      <c r="G112" s="1">
        <f t="shared" si="16"/>
        <v>3.1332000005932059E-2</v>
      </c>
      <c r="I112" s="1">
        <f t="shared" ref="I112:I124" si="17">+G112</f>
        <v>3.1332000005932059E-2</v>
      </c>
      <c r="Q112" s="75">
        <f t="shared" si="15"/>
        <v>32871.942999999999</v>
      </c>
    </row>
    <row r="113" spans="1:17" x14ac:dyDescent="0.2">
      <c r="A113" s="1" t="s">
        <v>59</v>
      </c>
      <c r="C113" s="33">
        <v>48178.561000000002</v>
      </c>
      <c r="D113" s="33"/>
      <c r="E113" s="1">
        <f t="shared" si="13"/>
        <v>1244.0176846325382</v>
      </c>
      <c r="F113" s="1">
        <f t="shared" si="14"/>
        <v>1244</v>
      </c>
      <c r="G113" s="1">
        <f t="shared" si="16"/>
        <v>3.6136000002443325E-2</v>
      </c>
      <c r="I113" s="1">
        <f t="shared" si="17"/>
        <v>3.6136000002443325E-2</v>
      </c>
      <c r="Q113" s="75">
        <f t="shared" si="15"/>
        <v>33160.061000000002</v>
      </c>
    </row>
    <row r="114" spans="1:17" x14ac:dyDescent="0.2">
      <c r="A114" s="1" t="s">
        <v>59</v>
      </c>
      <c r="C114" s="33">
        <v>48260.298999999999</v>
      </c>
      <c r="D114" s="33"/>
      <c r="E114" s="1">
        <f t="shared" si="13"/>
        <v>1284.0195247426304</v>
      </c>
      <c r="F114" s="1">
        <f t="shared" si="14"/>
        <v>1284</v>
      </c>
      <c r="G114" s="1">
        <f t="shared" si="16"/>
        <v>3.9896000002045184E-2</v>
      </c>
      <c r="I114" s="1">
        <f t="shared" si="17"/>
        <v>3.9896000002045184E-2</v>
      </c>
      <c r="Q114" s="75">
        <f t="shared" si="15"/>
        <v>33241.798999999999</v>
      </c>
    </row>
    <row r="115" spans="1:17" x14ac:dyDescent="0.2">
      <c r="A115" s="1" t="s">
        <v>59</v>
      </c>
      <c r="C115" s="33">
        <v>48260.302000000003</v>
      </c>
      <c r="D115" s="33">
        <v>6.0000000000000001E-3</v>
      </c>
      <c r="E115" s="1">
        <f t="shared" si="13"/>
        <v>1284.0209929155794</v>
      </c>
      <c r="F115" s="1">
        <f t="shared" si="14"/>
        <v>1284</v>
      </c>
      <c r="G115" s="1">
        <f t="shared" si="16"/>
        <v>4.2896000006294344E-2</v>
      </c>
      <c r="I115" s="1">
        <f t="shared" si="17"/>
        <v>4.2896000006294344E-2</v>
      </c>
      <c r="Q115" s="75">
        <f t="shared" si="15"/>
        <v>33241.802000000003</v>
      </c>
    </row>
    <row r="116" spans="1:17" x14ac:dyDescent="0.2">
      <c r="A116" s="1" t="s">
        <v>59</v>
      </c>
      <c r="C116" s="33">
        <v>48509.595999999998</v>
      </c>
      <c r="D116" s="33">
        <v>4.0000000000000001E-3</v>
      </c>
      <c r="E116" s="1">
        <f t="shared" si="13"/>
        <v>1406.0232284535837</v>
      </c>
      <c r="F116" s="1">
        <f t="shared" si="14"/>
        <v>1406</v>
      </c>
      <c r="G116" s="1">
        <f t="shared" si="16"/>
        <v>4.7464000002946705E-2</v>
      </c>
      <c r="I116" s="1">
        <f t="shared" si="17"/>
        <v>4.7464000002946705E-2</v>
      </c>
      <c r="Q116" s="75">
        <f t="shared" si="15"/>
        <v>33491.095999999998</v>
      </c>
    </row>
    <row r="117" spans="1:17" x14ac:dyDescent="0.2">
      <c r="A117" s="1" t="s">
        <v>59</v>
      </c>
      <c r="C117" s="33">
        <v>48971.406000000003</v>
      </c>
      <c r="D117" s="33">
        <v>6.0000000000000001E-3</v>
      </c>
      <c r="E117" s="1">
        <f t="shared" ref="E117:E148" si="18">+(C117-C$7)/C$8</f>
        <v>1632.0288779830855</v>
      </c>
      <c r="F117" s="1">
        <f t="shared" ref="F117:F148" si="19">ROUND(2*E117,0)/2</f>
        <v>1632</v>
      </c>
      <c r="G117" s="1">
        <f t="shared" si="16"/>
        <v>5.9008000003814232E-2</v>
      </c>
      <c r="I117" s="1">
        <f t="shared" si="17"/>
        <v>5.9008000003814232E-2</v>
      </c>
      <c r="Q117" s="75">
        <f t="shared" ref="Q117:Q148" si="20">+C117-15018.5</f>
        <v>33952.906000000003</v>
      </c>
    </row>
    <row r="118" spans="1:17" x14ac:dyDescent="0.2">
      <c r="A118" s="1" t="s">
        <v>59</v>
      </c>
      <c r="C118" s="33">
        <v>49216.627</v>
      </c>
      <c r="D118" s="33">
        <v>8.9999999999999993E-3</v>
      </c>
      <c r="E118" s="1">
        <f t="shared" si="18"/>
        <v>1752.0378240502407</v>
      </c>
      <c r="F118" s="1">
        <f t="shared" si="19"/>
        <v>1752</v>
      </c>
      <c r="G118" s="1">
        <f t="shared" si="16"/>
        <v>7.7288000000407919E-2</v>
      </c>
      <c r="I118" s="1">
        <f t="shared" si="17"/>
        <v>7.7288000000407919E-2</v>
      </c>
      <c r="Q118" s="75">
        <f t="shared" si="20"/>
        <v>34198.127</v>
      </c>
    </row>
    <row r="119" spans="1:17" x14ac:dyDescent="0.2">
      <c r="A119" s="1" t="s">
        <v>59</v>
      </c>
      <c r="C119" s="33">
        <v>49723.383000000002</v>
      </c>
      <c r="D119" s="33">
        <v>3.0000000000000001E-3</v>
      </c>
      <c r="E119" s="1">
        <f t="shared" si="18"/>
        <v>2000.0396406695675</v>
      </c>
      <c r="F119" s="1">
        <f t="shared" si="19"/>
        <v>2000</v>
      </c>
      <c r="G119" s="1">
        <f t="shared" si="16"/>
        <v>8.1000000005587935E-2</v>
      </c>
      <c r="I119" s="1">
        <f t="shared" si="17"/>
        <v>8.1000000005587935E-2</v>
      </c>
      <c r="Q119" s="75">
        <f t="shared" si="20"/>
        <v>34704.883000000002</v>
      </c>
    </row>
    <row r="120" spans="1:17" x14ac:dyDescent="0.2">
      <c r="A120" s="1" t="s">
        <v>59</v>
      </c>
      <c r="C120" s="33">
        <v>50054.396999999997</v>
      </c>
      <c r="D120" s="33">
        <v>6.0000000000000001E-3</v>
      </c>
      <c r="E120" s="1">
        <f t="shared" si="18"/>
        <v>2162.0349072799845</v>
      </c>
      <c r="F120" s="1">
        <f t="shared" si="19"/>
        <v>2162</v>
      </c>
      <c r="G120" s="1">
        <f t="shared" si="16"/>
        <v>7.1327999998175073E-2</v>
      </c>
      <c r="I120" s="1">
        <f t="shared" si="17"/>
        <v>7.1327999998175073E-2</v>
      </c>
      <c r="Q120" s="75">
        <f t="shared" si="20"/>
        <v>35035.896999999997</v>
      </c>
    </row>
    <row r="121" spans="1:17" x14ac:dyDescent="0.2">
      <c r="A121" s="1" t="s">
        <v>59</v>
      </c>
      <c r="C121" s="33">
        <v>50099.356</v>
      </c>
      <c r="D121" s="33">
        <v>8.0000000000000002E-3</v>
      </c>
      <c r="E121" s="1">
        <f t="shared" si="18"/>
        <v>2184.0374364525824</v>
      </c>
      <c r="F121" s="1">
        <f t="shared" si="19"/>
        <v>2184</v>
      </c>
      <c r="G121" s="1">
        <f t="shared" si="16"/>
        <v>7.6496000001498032E-2</v>
      </c>
      <c r="I121" s="1">
        <f t="shared" si="17"/>
        <v>7.6496000001498032E-2</v>
      </c>
      <c r="Q121" s="75">
        <f t="shared" si="20"/>
        <v>35080.856</v>
      </c>
    </row>
    <row r="122" spans="1:17" x14ac:dyDescent="0.2">
      <c r="A122" s="1" t="s">
        <v>59</v>
      </c>
      <c r="C122" s="33">
        <v>50387.474000000002</v>
      </c>
      <c r="D122" s="33">
        <v>7.0000000000000001E-3</v>
      </c>
      <c r="E122" s="1">
        <f t="shared" si="18"/>
        <v>2325.0397874868622</v>
      </c>
      <c r="F122" s="1">
        <f t="shared" si="19"/>
        <v>2325</v>
      </c>
      <c r="G122" s="1">
        <f t="shared" si="16"/>
        <v>8.1300000005285256E-2</v>
      </c>
      <c r="I122" s="1">
        <f t="shared" si="17"/>
        <v>8.1300000005285256E-2</v>
      </c>
      <c r="O122" s="1">
        <f t="shared" ref="O122:O161" ca="1" si="21">+C$11+C$12*$F122</f>
        <v>-0.11584448954126708</v>
      </c>
      <c r="Q122" s="75">
        <f t="shared" si="20"/>
        <v>35368.974000000002</v>
      </c>
    </row>
    <row r="123" spans="1:17" x14ac:dyDescent="0.2">
      <c r="A123" s="1" t="s">
        <v>59</v>
      </c>
      <c r="C123" s="33">
        <v>50520.286</v>
      </c>
      <c r="D123" s="33">
        <v>6.0000000000000001E-3</v>
      </c>
      <c r="E123" s="1">
        <f t="shared" si="18"/>
        <v>2390.03678262623</v>
      </c>
      <c r="F123" s="1">
        <f t="shared" si="19"/>
        <v>2390</v>
      </c>
      <c r="G123" s="1">
        <f t="shared" si="16"/>
        <v>7.5160000000323635E-2</v>
      </c>
      <c r="I123" s="1">
        <f t="shared" si="17"/>
        <v>7.5160000000323635E-2</v>
      </c>
      <c r="O123" s="1">
        <f t="shared" ca="1" si="21"/>
        <v>-0.11102240228537946</v>
      </c>
      <c r="Q123" s="75">
        <f t="shared" si="20"/>
        <v>35501.786</v>
      </c>
    </row>
    <row r="124" spans="1:17" x14ac:dyDescent="0.2">
      <c r="A124" s="1" t="s">
        <v>59</v>
      </c>
      <c r="C124" s="33">
        <v>50761.404999999999</v>
      </c>
      <c r="D124" s="33">
        <v>4.0000000000000001E-3</v>
      </c>
      <c r="E124" s="1">
        <f t="shared" si="18"/>
        <v>2508.0382468840485</v>
      </c>
      <c r="F124" s="1">
        <f t="shared" si="19"/>
        <v>2508</v>
      </c>
      <c r="G124" s="1">
        <f t="shared" si="16"/>
        <v>7.8152000001864508E-2</v>
      </c>
      <c r="I124" s="1">
        <f t="shared" si="17"/>
        <v>7.8152000001864508E-2</v>
      </c>
      <c r="O124" s="1">
        <f t="shared" ca="1" si="21"/>
        <v>-0.10226845926699885</v>
      </c>
      <c r="Q124" s="75">
        <f t="shared" si="20"/>
        <v>35742.904999999999</v>
      </c>
    </row>
    <row r="125" spans="1:17" x14ac:dyDescent="0.2">
      <c r="A125" t="s">
        <v>63</v>
      </c>
      <c r="B125"/>
      <c r="C125" s="33">
        <v>50849.2598</v>
      </c>
      <c r="D125" s="33">
        <v>2.0999999999999999E-3</v>
      </c>
      <c r="E125" s="1">
        <f t="shared" si="18"/>
        <v>2551.0335937545892</v>
      </c>
      <c r="F125" s="1">
        <f t="shared" si="19"/>
        <v>2551</v>
      </c>
      <c r="G125" s="1">
        <f t="shared" si="16"/>
        <v>6.8643999999039806E-2</v>
      </c>
      <c r="K125" s="1">
        <f>+G125</f>
        <v>6.8643999999039806E-2</v>
      </c>
      <c r="O125" s="1">
        <f t="shared" ca="1" si="21"/>
        <v>-9.9078463082334728E-2</v>
      </c>
      <c r="Q125" s="75">
        <f t="shared" si="20"/>
        <v>35830.7598</v>
      </c>
    </row>
    <row r="126" spans="1:17" x14ac:dyDescent="0.2">
      <c r="A126" s="31" t="s">
        <v>64</v>
      </c>
      <c r="B126" s="32" t="s">
        <v>46</v>
      </c>
      <c r="C126" s="31">
        <v>50855.373599999999</v>
      </c>
      <c r="D126" s="33"/>
      <c r="E126" s="1">
        <f t="shared" si="18"/>
        <v>2554.025632342089</v>
      </c>
      <c r="F126" s="1">
        <f t="shared" si="19"/>
        <v>2554</v>
      </c>
      <c r="G126" s="1">
        <f t="shared" si="16"/>
        <v>5.2375999999640044E-2</v>
      </c>
      <c r="K126" s="1">
        <f>+G126</f>
        <v>5.2375999999640044E-2</v>
      </c>
      <c r="O126" s="1">
        <f t="shared" ca="1" si="21"/>
        <v>-9.8855905208986072E-2</v>
      </c>
      <c r="Q126" s="75">
        <f t="shared" si="20"/>
        <v>35836.873599999999</v>
      </c>
    </row>
    <row r="127" spans="1:17" x14ac:dyDescent="0.2">
      <c r="A127" s="1" t="s">
        <v>59</v>
      </c>
      <c r="C127" s="33">
        <v>50898.317000000003</v>
      </c>
      <c r="D127" s="33">
        <v>5.0000000000000001E-3</v>
      </c>
      <c r="E127" s="1">
        <f t="shared" si="18"/>
        <v>2575.0417450507916</v>
      </c>
      <c r="F127" s="1">
        <f t="shared" si="19"/>
        <v>2575</v>
      </c>
      <c r="G127" s="1">
        <f t="shared" si="16"/>
        <v>8.5300000006100163E-2</v>
      </c>
      <c r="I127" s="1">
        <f>+G127</f>
        <v>8.5300000006100163E-2</v>
      </c>
      <c r="O127" s="1">
        <f t="shared" ca="1" si="21"/>
        <v>-9.7298000095545456E-2</v>
      </c>
      <c r="Q127" s="75">
        <f t="shared" si="20"/>
        <v>35879.817000000003</v>
      </c>
    </row>
    <row r="128" spans="1:17" x14ac:dyDescent="0.2">
      <c r="A128" s="1" t="s">
        <v>59</v>
      </c>
      <c r="C128" s="33">
        <v>51051.557000000001</v>
      </c>
      <c r="D128" s="33">
        <v>6.0000000000000001E-3</v>
      </c>
      <c r="E128" s="1">
        <f t="shared" si="18"/>
        <v>2650.0360191762979</v>
      </c>
      <c r="F128" s="1">
        <f t="shared" si="19"/>
        <v>2650</v>
      </c>
      <c r="G128" s="1">
        <f t="shared" si="16"/>
        <v>7.3600000003352761E-2</v>
      </c>
      <c r="I128" s="1">
        <f>+G128</f>
        <v>7.3600000003352761E-2</v>
      </c>
      <c r="O128" s="1">
        <f t="shared" ca="1" si="21"/>
        <v>-9.1734053261828957E-2</v>
      </c>
      <c r="Q128" s="75">
        <f t="shared" si="20"/>
        <v>36033.057000000001</v>
      </c>
    </row>
    <row r="129" spans="1:21" x14ac:dyDescent="0.2">
      <c r="A129" s="31" t="s">
        <v>65</v>
      </c>
      <c r="B129" s="32" t="s">
        <v>46</v>
      </c>
      <c r="C129" s="31">
        <v>51513.347999999998</v>
      </c>
      <c r="D129" s="33"/>
      <c r="E129" s="1">
        <f t="shared" si="18"/>
        <v>2876.0323702771329</v>
      </c>
      <c r="F129" s="1">
        <f t="shared" si="19"/>
        <v>2876</v>
      </c>
      <c r="G129" s="1">
        <f t="shared" si="16"/>
        <v>6.6144000003987458E-2</v>
      </c>
      <c r="I129" s="1">
        <f>+G129</f>
        <v>6.6144000003987458E-2</v>
      </c>
      <c r="O129" s="1">
        <f t="shared" ca="1" si="21"/>
        <v>-7.4968026802896603E-2</v>
      </c>
      <c r="Q129" s="75">
        <f t="shared" si="20"/>
        <v>36494.847999999998</v>
      </c>
    </row>
    <row r="130" spans="1:21" x14ac:dyDescent="0.2">
      <c r="A130" s="37" t="s">
        <v>66</v>
      </c>
      <c r="B130" s="37"/>
      <c r="C130" s="38">
        <v>51548.068500000001</v>
      </c>
      <c r="D130" s="38"/>
      <c r="E130" s="1">
        <f t="shared" si="18"/>
        <v>2893.0242698775955</v>
      </c>
      <c r="F130" s="1">
        <f t="shared" si="19"/>
        <v>2893</v>
      </c>
      <c r="G130" s="1">
        <f t="shared" si="16"/>
        <v>4.9592000003030989E-2</v>
      </c>
      <c r="K130" s="1">
        <f>+G130</f>
        <v>4.9592000003030989E-2</v>
      </c>
      <c r="O130" s="1">
        <f t="shared" ca="1" si="21"/>
        <v>-7.3706865520587528E-2</v>
      </c>
      <c r="Q130" s="75">
        <f t="shared" si="20"/>
        <v>36529.568500000001</v>
      </c>
    </row>
    <row r="131" spans="1:21" x14ac:dyDescent="0.2">
      <c r="A131" s="39" t="s">
        <v>67</v>
      </c>
      <c r="B131" s="37"/>
      <c r="C131" s="40">
        <v>51913.821018028073</v>
      </c>
      <c r="D131" s="38">
        <v>1E-4</v>
      </c>
      <c r="E131" s="1">
        <f t="shared" si="18"/>
        <v>3072.0202539489328</v>
      </c>
      <c r="F131" s="1">
        <f t="shared" si="19"/>
        <v>3072</v>
      </c>
      <c r="G131" s="1">
        <f t="shared" si="16"/>
        <v>4.1386028075066861E-2</v>
      </c>
      <c r="K131" s="1">
        <f>+G131</f>
        <v>4.1386028075066861E-2</v>
      </c>
      <c r="O131" s="1">
        <f t="shared" ca="1" si="21"/>
        <v>-6.0427579077450833E-2</v>
      </c>
      <c r="Q131" s="75">
        <f t="shared" si="20"/>
        <v>36895.321018028073</v>
      </c>
    </row>
    <row r="132" spans="1:21" x14ac:dyDescent="0.2">
      <c r="A132" s="31" t="s">
        <v>68</v>
      </c>
      <c r="B132" s="32" t="s">
        <v>46</v>
      </c>
      <c r="C132" s="31">
        <v>51938.341</v>
      </c>
      <c r="D132" s="33"/>
      <c r="E132" s="1">
        <f t="shared" si="18"/>
        <v>3084.0201120118095</v>
      </c>
      <c r="F132" s="1">
        <f t="shared" si="19"/>
        <v>3084</v>
      </c>
      <c r="G132" s="1">
        <f t="shared" si="16"/>
        <v>4.1096000000834465E-2</v>
      </c>
      <c r="I132" s="1">
        <f>+G132</f>
        <v>4.1096000000834465E-2</v>
      </c>
      <c r="O132" s="1">
        <f t="shared" ca="1" si="21"/>
        <v>-5.9537347584056211E-2</v>
      </c>
      <c r="Q132" s="75">
        <f t="shared" si="20"/>
        <v>36919.841</v>
      </c>
    </row>
    <row r="133" spans="1:21" x14ac:dyDescent="0.2">
      <c r="A133" s="31" t="s">
        <v>69</v>
      </c>
      <c r="B133" s="32" t="s">
        <v>46</v>
      </c>
      <c r="C133" s="31">
        <v>52224.408000000003</v>
      </c>
      <c r="D133" s="33"/>
      <c r="E133" s="1">
        <f t="shared" si="18"/>
        <v>3224.0187221414212</v>
      </c>
      <c r="F133" s="1">
        <f t="shared" si="19"/>
        <v>3224</v>
      </c>
      <c r="G133" s="1">
        <f t="shared" si="16"/>
        <v>3.8256000007095281E-2</v>
      </c>
      <c r="I133" s="1">
        <f>+G133</f>
        <v>3.8256000007095281E-2</v>
      </c>
      <c r="O133" s="1">
        <f t="shared" ca="1" si="21"/>
        <v>-4.9151313494452092E-2</v>
      </c>
      <c r="Q133" s="75">
        <f t="shared" si="20"/>
        <v>37205.908000000003</v>
      </c>
    </row>
    <row r="134" spans="1:21" x14ac:dyDescent="0.2">
      <c r="A134" s="41" t="s">
        <v>70</v>
      </c>
      <c r="B134" s="42" t="s">
        <v>46</v>
      </c>
      <c r="C134" s="41">
        <v>53266.508999999998</v>
      </c>
      <c r="D134" s="41">
        <v>5.0000000000000001E-3</v>
      </c>
      <c r="E134" s="1">
        <f t="shared" si="18"/>
        <v>3734.0135541726459</v>
      </c>
      <c r="F134" s="1">
        <f t="shared" si="19"/>
        <v>3734</v>
      </c>
      <c r="G134" s="1">
        <f t="shared" si="16"/>
        <v>2.769599999737693E-2</v>
      </c>
      <c r="I134" s="1">
        <f>+G134</f>
        <v>2.769599999737693E-2</v>
      </c>
      <c r="O134" s="1">
        <f t="shared" ca="1" si="21"/>
        <v>-1.1316475025179962E-2</v>
      </c>
      <c r="Q134" s="75">
        <f t="shared" si="20"/>
        <v>38248.008999999998</v>
      </c>
    </row>
    <row r="135" spans="1:21" x14ac:dyDescent="0.2">
      <c r="A135" s="31" t="s">
        <v>71</v>
      </c>
      <c r="B135" s="32" t="s">
        <v>72</v>
      </c>
      <c r="C135" s="31">
        <v>53678.226199999997</v>
      </c>
      <c r="D135" s="33"/>
      <c r="E135" s="1">
        <f t="shared" si="18"/>
        <v>3935.5042391046886</v>
      </c>
      <c r="F135" s="1">
        <f t="shared" si="19"/>
        <v>3935.5</v>
      </c>
      <c r="G135" s="1">
        <f t="shared" si="16"/>
        <v>8.6620000001857989E-3</v>
      </c>
      <c r="K135" s="1">
        <f>+G135</f>
        <v>8.6620000001857989E-3</v>
      </c>
      <c r="O135" s="1">
        <f t="shared" ca="1" si="21"/>
        <v>3.6319954680716915E-3</v>
      </c>
      <c r="Q135" s="75">
        <f t="shared" si="20"/>
        <v>38659.726199999997</v>
      </c>
    </row>
    <row r="136" spans="1:21" x14ac:dyDescent="0.2">
      <c r="A136" s="31" t="s">
        <v>71</v>
      </c>
      <c r="B136" s="32" t="s">
        <v>46</v>
      </c>
      <c r="C136" s="31">
        <v>53679.252999999997</v>
      </c>
      <c r="D136" s="33"/>
      <c r="E136" s="1">
        <f t="shared" si="18"/>
        <v>3936.0067457652999</v>
      </c>
      <c r="F136" s="1">
        <f t="shared" si="19"/>
        <v>3936</v>
      </c>
      <c r="G136" s="1">
        <f t="shared" si="16"/>
        <v>1.3784000002488028E-2</v>
      </c>
      <c r="K136" s="1">
        <f>+G136</f>
        <v>1.3784000002488028E-2</v>
      </c>
      <c r="O136" s="1">
        <f t="shared" ca="1" si="21"/>
        <v>3.6690884469631202E-3</v>
      </c>
      <c r="Q136" s="75">
        <f t="shared" si="20"/>
        <v>38660.752999999997</v>
      </c>
    </row>
    <row r="137" spans="1:21" x14ac:dyDescent="0.2">
      <c r="A137" s="31" t="s">
        <v>73</v>
      </c>
      <c r="B137" s="32" t="s">
        <v>46</v>
      </c>
      <c r="C137" s="31">
        <v>53726.390299999999</v>
      </c>
      <c r="D137" s="33"/>
      <c r="E137" s="1">
        <f t="shared" si="18"/>
        <v>3959.0753153146106</v>
      </c>
      <c r="F137" s="1">
        <f t="shared" si="19"/>
        <v>3959</v>
      </c>
      <c r="O137" s="1">
        <f t="shared" ca="1" si="21"/>
        <v>5.3753654759695069E-3</v>
      </c>
      <c r="Q137" s="75">
        <f t="shared" si="20"/>
        <v>38707.890299999999</v>
      </c>
      <c r="U137" s="1">
        <f>+C137-(C$7+F137*C$8)</f>
        <v>0.15389600000344217</v>
      </c>
    </row>
    <row r="138" spans="1:21" x14ac:dyDescent="0.2">
      <c r="A138" s="37" t="s">
        <v>74</v>
      </c>
      <c r="B138" s="43" t="s">
        <v>46</v>
      </c>
      <c r="C138" s="38">
        <v>54457.793700000002</v>
      </c>
      <c r="D138" s="38">
        <v>2.0000000000000001E-4</v>
      </c>
      <c r="E138" s="1">
        <f t="shared" si="18"/>
        <v>4317.0175436879354</v>
      </c>
      <c r="F138" s="1">
        <f t="shared" si="19"/>
        <v>4317</v>
      </c>
      <c r="G138" s="1">
        <f t="shared" ref="G138:G161" si="22">+C138-(C$7+F138*C$8)</f>
        <v>3.5848000006808434E-2</v>
      </c>
      <c r="K138" s="1">
        <f t="shared" ref="K138:K161" si="23">+G138</f>
        <v>3.5848000006808434E-2</v>
      </c>
      <c r="O138" s="1">
        <f t="shared" ca="1" si="21"/>
        <v>3.1933938362242897E-2</v>
      </c>
      <c r="Q138" s="75">
        <f t="shared" si="20"/>
        <v>39439.293700000002</v>
      </c>
    </row>
    <row r="139" spans="1:21" x14ac:dyDescent="0.2">
      <c r="A139" s="37" t="s">
        <v>74</v>
      </c>
      <c r="B139" s="43" t="s">
        <v>46</v>
      </c>
      <c r="C139" s="38">
        <v>54496.6175</v>
      </c>
      <c r="D139" s="38">
        <v>8.9999999999999998E-4</v>
      </c>
      <c r="E139" s="1">
        <f t="shared" si="18"/>
        <v>4336.0175613060101</v>
      </c>
      <c r="F139" s="1">
        <f t="shared" si="19"/>
        <v>4336</v>
      </c>
      <c r="G139" s="1">
        <f t="shared" si="22"/>
        <v>3.5884000004443806E-2</v>
      </c>
      <c r="K139" s="1">
        <f t="shared" si="23"/>
        <v>3.5884000004443806E-2</v>
      </c>
      <c r="O139" s="1">
        <f t="shared" ca="1" si="21"/>
        <v>3.3343471560117743E-2</v>
      </c>
      <c r="Q139" s="75">
        <f t="shared" si="20"/>
        <v>39478.1175</v>
      </c>
    </row>
    <row r="140" spans="1:21" x14ac:dyDescent="0.2">
      <c r="A140" s="41" t="s">
        <v>75</v>
      </c>
      <c r="B140" s="42" t="s">
        <v>72</v>
      </c>
      <c r="C140" s="41">
        <v>54834.788399999998</v>
      </c>
      <c r="D140" s="41">
        <v>1E-3</v>
      </c>
      <c r="E140" s="1">
        <f t="shared" si="18"/>
        <v>4501.5153502375506</v>
      </c>
      <c r="F140" s="1">
        <f t="shared" si="19"/>
        <v>4501.5</v>
      </c>
      <c r="G140" s="1">
        <f t="shared" si="22"/>
        <v>3.136600000289036E-2</v>
      </c>
      <c r="K140" s="1">
        <f t="shared" si="23"/>
        <v>3.136600000289036E-2</v>
      </c>
      <c r="O140" s="1">
        <f t="shared" ca="1" si="21"/>
        <v>4.5621247573185475E-2</v>
      </c>
      <c r="Q140" s="75">
        <f t="shared" si="20"/>
        <v>39816.288399999998</v>
      </c>
    </row>
    <row r="141" spans="1:21" x14ac:dyDescent="0.2">
      <c r="A141" s="41" t="s">
        <v>76</v>
      </c>
      <c r="B141" s="42" t="s">
        <v>46</v>
      </c>
      <c r="C141" s="41">
        <v>55154.601699999999</v>
      </c>
      <c r="D141" s="41">
        <v>1E-4</v>
      </c>
      <c r="E141" s="1">
        <f t="shared" si="18"/>
        <v>4658.02909527268</v>
      </c>
      <c r="F141" s="1">
        <f t="shared" si="19"/>
        <v>4658</v>
      </c>
      <c r="G141" s="1">
        <f t="shared" si="22"/>
        <v>5.9452000001328997E-2</v>
      </c>
      <c r="K141" s="1">
        <f t="shared" si="23"/>
        <v>5.9452000001328997E-2</v>
      </c>
      <c r="O141" s="1">
        <f t="shared" ca="1" si="21"/>
        <v>5.7231349966207212E-2</v>
      </c>
      <c r="Q141" s="75">
        <f t="shared" si="20"/>
        <v>40136.101699999999</v>
      </c>
    </row>
    <row r="142" spans="1:21" x14ac:dyDescent="0.2">
      <c r="A142" s="41" t="s">
        <v>76</v>
      </c>
      <c r="B142" s="42" t="s">
        <v>46</v>
      </c>
      <c r="C142" s="41">
        <v>55154.601699999999</v>
      </c>
      <c r="D142" s="41">
        <v>1E-4</v>
      </c>
      <c r="E142" s="1">
        <f t="shared" si="18"/>
        <v>4658.02909527268</v>
      </c>
      <c r="F142" s="1">
        <f t="shared" si="19"/>
        <v>4658</v>
      </c>
      <c r="G142" s="1">
        <f t="shared" si="22"/>
        <v>5.9452000001328997E-2</v>
      </c>
      <c r="K142" s="1">
        <f t="shared" si="23"/>
        <v>5.9452000001328997E-2</v>
      </c>
      <c r="O142" s="1">
        <f t="shared" ca="1" si="21"/>
        <v>5.7231349966207212E-2</v>
      </c>
      <c r="Q142" s="75">
        <f t="shared" si="20"/>
        <v>40136.101699999999</v>
      </c>
    </row>
    <row r="143" spans="1:21" x14ac:dyDescent="0.2">
      <c r="A143" s="41" t="s">
        <v>77</v>
      </c>
      <c r="B143" s="42" t="s">
        <v>46</v>
      </c>
      <c r="C143" s="41">
        <v>55205.684600000001</v>
      </c>
      <c r="D143" s="41">
        <v>2.9999999999999997E-4</v>
      </c>
      <c r="E143" s="1">
        <f t="shared" si="18"/>
        <v>4683.0286058816982</v>
      </c>
      <c r="F143" s="1">
        <f t="shared" si="19"/>
        <v>4683</v>
      </c>
      <c r="G143" s="1">
        <f t="shared" si="22"/>
        <v>5.8452000004763249E-2</v>
      </c>
      <c r="K143" s="1">
        <f t="shared" si="23"/>
        <v>5.8452000004763249E-2</v>
      </c>
      <c r="O143" s="1">
        <f t="shared" ca="1" si="21"/>
        <v>5.9085998910779369E-2</v>
      </c>
      <c r="Q143" s="75">
        <f t="shared" si="20"/>
        <v>40187.184600000001</v>
      </c>
    </row>
    <row r="144" spans="1:21" x14ac:dyDescent="0.2">
      <c r="A144" s="38" t="s">
        <v>78</v>
      </c>
      <c r="B144" s="43" t="s">
        <v>46</v>
      </c>
      <c r="C144" s="38">
        <v>55567.373099999997</v>
      </c>
      <c r="D144" s="38">
        <v>2.0000000000000001E-4</v>
      </c>
      <c r="E144" s="1">
        <f t="shared" si="18"/>
        <v>4860.0356961782481</v>
      </c>
      <c r="F144" s="1">
        <f t="shared" si="19"/>
        <v>4860</v>
      </c>
      <c r="G144" s="1">
        <f t="shared" si="22"/>
        <v>7.2939999998197891E-2</v>
      </c>
      <c r="K144" s="1">
        <f t="shared" si="23"/>
        <v>7.2939999998197891E-2</v>
      </c>
      <c r="O144" s="1">
        <f t="shared" ca="1" si="21"/>
        <v>7.2216913438350294E-2</v>
      </c>
      <c r="Q144" s="75">
        <f t="shared" si="20"/>
        <v>40548.873099999997</v>
      </c>
    </row>
    <row r="145" spans="1:17" x14ac:dyDescent="0.2">
      <c r="A145" s="41" t="s">
        <v>79</v>
      </c>
      <c r="B145" s="42" t="s">
        <v>46</v>
      </c>
      <c r="C145" s="41">
        <v>55583.720800000003</v>
      </c>
      <c r="D145" s="41">
        <v>2.0000000000000001E-4</v>
      </c>
      <c r="E145" s="1">
        <f t="shared" si="18"/>
        <v>4868.0361131393674</v>
      </c>
      <c r="F145" s="1">
        <f t="shared" si="19"/>
        <v>4868</v>
      </c>
      <c r="G145" s="1">
        <f t="shared" si="22"/>
        <v>7.3792000002868008E-2</v>
      </c>
      <c r="K145" s="1">
        <f t="shared" si="23"/>
        <v>7.3792000002868008E-2</v>
      </c>
      <c r="O145" s="1">
        <f t="shared" ca="1" si="21"/>
        <v>7.2810401100613376E-2</v>
      </c>
      <c r="Q145" s="75">
        <f t="shared" si="20"/>
        <v>40565.220800000003</v>
      </c>
    </row>
    <row r="146" spans="1:17" x14ac:dyDescent="0.2">
      <c r="A146" s="31" t="s">
        <v>80</v>
      </c>
      <c r="B146" s="32" t="s">
        <v>46</v>
      </c>
      <c r="C146" s="31">
        <v>55843.237399999998</v>
      </c>
      <c r="D146" s="33"/>
      <c r="E146" s="1">
        <f t="shared" si="18"/>
        <v>4995.0411969328889</v>
      </c>
      <c r="F146" s="1">
        <f t="shared" si="19"/>
        <v>4995</v>
      </c>
      <c r="G146" s="1">
        <f t="shared" si="22"/>
        <v>8.4180000005289912E-2</v>
      </c>
      <c r="K146" s="1">
        <f t="shared" si="23"/>
        <v>8.4180000005289912E-2</v>
      </c>
      <c r="O146" s="1">
        <f t="shared" ca="1" si="21"/>
        <v>8.2232017739039986E-2</v>
      </c>
      <c r="Q146" s="75">
        <f t="shared" si="20"/>
        <v>40824.737399999998</v>
      </c>
    </row>
    <row r="147" spans="1:17" x14ac:dyDescent="0.2">
      <c r="A147" s="41" t="s">
        <v>81</v>
      </c>
      <c r="B147" s="42" t="s">
        <v>46</v>
      </c>
      <c r="C147" s="41">
        <v>55875.931900000003</v>
      </c>
      <c r="D147" s="41">
        <v>2.0000000000000001E-4</v>
      </c>
      <c r="E147" s="1">
        <f t="shared" si="18"/>
        <v>5011.0415904032416</v>
      </c>
      <c r="F147" s="1">
        <f t="shared" si="19"/>
        <v>5011</v>
      </c>
      <c r="G147" s="1">
        <f t="shared" si="22"/>
        <v>8.4984000008262228E-2</v>
      </c>
      <c r="K147" s="1">
        <f t="shared" si="23"/>
        <v>8.4984000008262228E-2</v>
      </c>
      <c r="O147" s="1">
        <f t="shared" ca="1" si="21"/>
        <v>8.3418993063566149E-2</v>
      </c>
      <c r="Q147" s="75">
        <f t="shared" si="20"/>
        <v>40857.431900000003</v>
      </c>
    </row>
    <row r="148" spans="1:17" x14ac:dyDescent="0.2">
      <c r="A148" s="31" t="s">
        <v>82</v>
      </c>
      <c r="B148" s="32" t="s">
        <v>46</v>
      </c>
      <c r="C148" s="31">
        <v>56206.964800000002</v>
      </c>
      <c r="D148" s="33"/>
      <c r="E148" s="1">
        <f t="shared" si="18"/>
        <v>5173.046106503225</v>
      </c>
      <c r="F148" s="1">
        <f t="shared" si="19"/>
        <v>5173</v>
      </c>
      <c r="G148" s="1">
        <f t="shared" si="22"/>
        <v>9.4212000003608409E-2</v>
      </c>
      <c r="K148" s="1">
        <f t="shared" si="23"/>
        <v>9.4212000003608409E-2</v>
      </c>
      <c r="O148" s="1">
        <f t="shared" ca="1" si="21"/>
        <v>9.5437118224393769E-2</v>
      </c>
      <c r="Q148" s="75">
        <f t="shared" si="20"/>
        <v>41188.464800000002</v>
      </c>
    </row>
    <row r="149" spans="1:17" x14ac:dyDescent="0.2">
      <c r="A149" s="44" t="s">
        <v>84</v>
      </c>
      <c r="B149" s="45" t="s">
        <v>46</v>
      </c>
      <c r="C149" s="44">
        <v>56206.964800000002</v>
      </c>
      <c r="D149" s="44">
        <v>1.4E-3</v>
      </c>
      <c r="E149" s="1">
        <f t="shared" ref="E149:E161" si="24">+(C149-C$7)/C$8</f>
        <v>5173.046106503225</v>
      </c>
      <c r="F149" s="1">
        <f t="shared" ref="F149:F162" si="25">ROUND(2*E149,0)/2</f>
        <v>5173</v>
      </c>
      <c r="G149" s="1">
        <f t="shared" si="22"/>
        <v>9.4212000003608409E-2</v>
      </c>
      <c r="K149" s="1">
        <f t="shared" si="23"/>
        <v>9.4212000003608409E-2</v>
      </c>
      <c r="O149" s="1">
        <f t="shared" ca="1" si="21"/>
        <v>9.5437118224393769E-2</v>
      </c>
      <c r="Q149" s="75">
        <f t="shared" ref="Q149:Q161" si="26">+C149-15018.5</f>
        <v>41188.464800000002</v>
      </c>
    </row>
    <row r="150" spans="1:17" x14ac:dyDescent="0.2">
      <c r="A150" s="31" t="s">
        <v>83</v>
      </c>
      <c r="B150" s="32" t="s">
        <v>46</v>
      </c>
      <c r="C150" s="31">
        <v>56221.269899999999</v>
      </c>
      <c r="D150" s="33"/>
      <c r="E150" s="1">
        <f t="shared" si="24"/>
        <v>5180.0468934439232</v>
      </c>
      <c r="F150" s="1">
        <f t="shared" si="25"/>
        <v>5180</v>
      </c>
      <c r="G150" s="1">
        <f t="shared" si="22"/>
        <v>9.5820000002277084E-2</v>
      </c>
      <c r="K150" s="1">
        <f t="shared" si="23"/>
        <v>9.5820000002277084E-2</v>
      </c>
      <c r="O150" s="1">
        <f t="shared" ca="1" si="21"/>
        <v>9.5956419928873993E-2</v>
      </c>
      <c r="Q150" s="75">
        <f t="shared" si="26"/>
        <v>41202.769899999999</v>
      </c>
    </row>
    <row r="151" spans="1:17" x14ac:dyDescent="0.2">
      <c r="A151" s="44" t="s">
        <v>85</v>
      </c>
      <c r="B151" s="45" t="s">
        <v>46</v>
      </c>
      <c r="C151" s="44">
        <v>57330.845600000001</v>
      </c>
      <c r="D151" s="44">
        <v>1E-4</v>
      </c>
      <c r="E151" s="1">
        <f t="shared" si="24"/>
        <v>5723.0632351876047</v>
      </c>
      <c r="F151" s="1">
        <f t="shared" si="25"/>
        <v>5723</v>
      </c>
      <c r="G151" s="1">
        <f t="shared" si="22"/>
        <v>0.12921199999982491</v>
      </c>
      <c r="K151" s="1">
        <f t="shared" si="23"/>
        <v>0.12921199999982491</v>
      </c>
      <c r="O151" s="1">
        <f t="shared" ca="1" si="21"/>
        <v>0.13623939500498139</v>
      </c>
      <c r="Q151" s="75">
        <f t="shared" si="26"/>
        <v>42312.345600000001</v>
      </c>
    </row>
    <row r="152" spans="1:17" x14ac:dyDescent="0.2">
      <c r="A152" s="46" t="s">
        <v>86</v>
      </c>
      <c r="B152" s="47" t="s">
        <v>46</v>
      </c>
      <c r="C152" s="46">
        <v>57788.5766</v>
      </c>
      <c r="D152" s="46">
        <v>1E-4</v>
      </c>
      <c r="E152" s="1">
        <f t="shared" si="24"/>
        <v>5947.0726589003598</v>
      </c>
      <c r="F152" s="1">
        <f t="shared" si="25"/>
        <v>5947</v>
      </c>
      <c r="G152" s="1">
        <f t="shared" si="22"/>
        <v>0.1484679999994114</v>
      </c>
      <c r="K152" s="1">
        <f t="shared" si="23"/>
        <v>0.1484679999994114</v>
      </c>
      <c r="O152" s="1">
        <f t="shared" ca="1" si="21"/>
        <v>0.15285704954834795</v>
      </c>
      <c r="Q152" s="75">
        <f t="shared" si="26"/>
        <v>42770.0766</v>
      </c>
    </row>
    <row r="153" spans="1:17" x14ac:dyDescent="0.2">
      <c r="A153" s="46" t="s">
        <v>87</v>
      </c>
      <c r="B153" s="48" t="s">
        <v>46</v>
      </c>
      <c r="C153" s="46">
        <v>58119.618799999997</v>
      </c>
      <c r="D153" s="46">
        <v>2.0000000000000001E-4</v>
      </c>
      <c r="E153" s="1">
        <f t="shared" si="24"/>
        <v>6109.081726336477</v>
      </c>
      <c r="F153" s="1">
        <f t="shared" si="25"/>
        <v>6109</v>
      </c>
      <c r="G153" s="1">
        <f t="shared" si="22"/>
        <v>0.16699599999992643</v>
      </c>
      <c r="K153" s="1">
        <f t="shared" si="23"/>
        <v>0.16699599999992643</v>
      </c>
      <c r="O153" s="1">
        <f t="shared" ca="1" si="21"/>
        <v>0.16487517470917556</v>
      </c>
      <c r="Q153" s="75">
        <f t="shared" si="26"/>
        <v>43101.118799999997</v>
      </c>
    </row>
    <row r="154" spans="1:17" x14ac:dyDescent="0.2">
      <c r="A154" s="49" t="s">
        <v>88</v>
      </c>
      <c r="B154" s="50" t="s">
        <v>46</v>
      </c>
      <c r="C154" s="49">
        <v>58411.829899999997</v>
      </c>
      <c r="D154" s="49">
        <v>2.0000000000000001E-4</v>
      </c>
      <c r="E154" s="1">
        <f t="shared" si="24"/>
        <v>6252.0872036003511</v>
      </c>
      <c r="F154" s="1">
        <f t="shared" si="25"/>
        <v>6252</v>
      </c>
      <c r="G154" s="1">
        <f t="shared" si="22"/>
        <v>0.17818799999804469</v>
      </c>
      <c r="K154" s="1">
        <f t="shared" si="23"/>
        <v>0.17818799999804469</v>
      </c>
      <c r="O154" s="1">
        <f t="shared" ca="1" si="21"/>
        <v>0.17548376667212834</v>
      </c>
      <c r="Q154" s="75">
        <f t="shared" si="26"/>
        <v>43393.329899999997</v>
      </c>
    </row>
    <row r="155" spans="1:17" x14ac:dyDescent="0.2">
      <c r="A155" s="51" t="s">
        <v>89</v>
      </c>
      <c r="B155" s="52" t="s">
        <v>46</v>
      </c>
      <c r="C155" s="53">
        <v>58542.610099999998</v>
      </c>
      <c r="D155" s="53">
        <v>2.0000000000000001E-4</v>
      </c>
      <c r="E155" s="1">
        <f t="shared" si="24"/>
        <v>6316.0898541419119</v>
      </c>
      <c r="F155" s="1">
        <f t="shared" si="25"/>
        <v>6316</v>
      </c>
      <c r="G155" s="1">
        <f t="shared" si="22"/>
        <v>0.18360399999801302</v>
      </c>
      <c r="K155" s="1">
        <f t="shared" si="23"/>
        <v>0.18360399999801302</v>
      </c>
      <c r="O155" s="1">
        <f t="shared" ca="1" si="21"/>
        <v>0.1802316679702331</v>
      </c>
      <c r="Q155" s="75">
        <f t="shared" si="26"/>
        <v>43524.110099999998</v>
      </c>
    </row>
    <row r="156" spans="1:17" ht="12" customHeight="1" x14ac:dyDescent="0.2">
      <c r="A156" s="54" t="s">
        <v>90</v>
      </c>
      <c r="B156" s="55" t="s">
        <v>46</v>
      </c>
      <c r="C156" s="56">
        <v>58869.554700000001</v>
      </c>
      <c r="D156" s="56">
        <v>2.0000000000000001E-4</v>
      </c>
      <c r="E156" s="1">
        <f t="shared" si="24"/>
        <v>6476.0935930890173</v>
      </c>
      <c r="F156" s="1">
        <f t="shared" si="25"/>
        <v>6476</v>
      </c>
      <c r="G156" s="1">
        <f t="shared" si="22"/>
        <v>0.19124400000146125</v>
      </c>
      <c r="K156" s="1">
        <f t="shared" si="23"/>
        <v>0.19124400000146125</v>
      </c>
      <c r="O156" s="1">
        <f t="shared" ca="1" si="21"/>
        <v>0.19210142121549495</v>
      </c>
      <c r="Q156" s="75">
        <f t="shared" si="26"/>
        <v>43851.054700000001</v>
      </c>
    </row>
    <row r="157" spans="1:17" ht="12" customHeight="1" x14ac:dyDescent="0.2">
      <c r="A157" s="51" t="s">
        <v>521</v>
      </c>
      <c r="B157" s="52" t="s">
        <v>46</v>
      </c>
      <c r="C157" s="53">
        <v>59161.763500000001</v>
      </c>
      <c r="D157" s="53">
        <v>2.0000000000000001E-4</v>
      </c>
      <c r="E157" s="1">
        <f t="shared" si="24"/>
        <v>6619.097944753632</v>
      </c>
      <c r="F157" s="1">
        <f t="shared" si="25"/>
        <v>6619</v>
      </c>
      <c r="G157" s="1">
        <f t="shared" si="22"/>
        <v>0.20013599999947473</v>
      </c>
      <c r="K157" s="1">
        <f t="shared" si="23"/>
        <v>0.20013599999947473</v>
      </c>
      <c r="O157" s="1">
        <f t="shared" ca="1" si="21"/>
        <v>0.20271001317844772</v>
      </c>
      <c r="Q157" s="75">
        <f t="shared" si="26"/>
        <v>44143.263500000001</v>
      </c>
    </row>
    <row r="158" spans="1:17" ht="12" customHeight="1" x14ac:dyDescent="0.2">
      <c r="A158" s="51" t="s">
        <v>522</v>
      </c>
      <c r="B158" s="52" t="s">
        <v>46</v>
      </c>
      <c r="C158" s="53">
        <v>59247.587399999997</v>
      </c>
      <c r="D158" s="53">
        <v>2.0000000000000001E-4</v>
      </c>
      <c r="E158" s="1">
        <f t="shared" si="24"/>
        <v>6661.0993874782462</v>
      </c>
      <c r="F158" s="1">
        <f t="shared" si="25"/>
        <v>6661</v>
      </c>
      <c r="G158" s="1">
        <f t="shared" si="22"/>
        <v>0.20308400000067195</v>
      </c>
      <c r="K158" s="1">
        <f t="shared" si="23"/>
        <v>0.20308400000067195</v>
      </c>
      <c r="O158" s="1">
        <f t="shared" ca="1" si="21"/>
        <v>0.20582582340532896</v>
      </c>
      <c r="Q158" s="75">
        <f t="shared" si="26"/>
        <v>44229.087399999997</v>
      </c>
    </row>
    <row r="159" spans="1:17" ht="12" customHeight="1" x14ac:dyDescent="0.2">
      <c r="A159" s="69" t="s">
        <v>523</v>
      </c>
      <c r="B159" s="70" t="s">
        <v>46</v>
      </c>
      <c r="C159" s="71">
        <v>59582.712399999997</v>
      </c>
      <c r="D159" s="72">
        <v>2.9999999999999997E-4</v>
      </c>
      <c r="E159" s="1">
        <f t="shared" si="24"/>
        <v>6825.106540416843</v>
      </c>
      <c r="F159" s="1">
        <f t="shared" si="25"/>
        <v>6825</v>
      </c>
      <c r="G159" s="1">
        <f t="shared" si="22"/>
        <v>0.21770000000105938</v>
      </c>
      <c r="K159" s="1">
        <f t="shared" si="23"/>
        <v>0.21770000000105938</v>
      </c>
      <c r="O159" s="1">
        <f t="shared" ca="1" si="21"/>
        <v>0.21799232048172229</v>
      </c>
      <c r="Q159" s="75">
        <f t="shared" si="26"/>
        <v>44564.212399999997</v>
      </c>
    </row>
    <row r="160" spans="1:17" ht="12" customHeight="1" x14ac:dyDescent="0.2">
      <c r="A160" s="69" t="s">
        <v>523</v>
      </c>
      <c r="B160" s="70" t="s">
        <v>46</v>
      </c>
      <c r="C160" s="71">
        <v>59611.320899999999</v>
      </c>
      <c r="D160" s="72">
        <v>1E-4</v>
      </c>
      <c r="E160" s="1">
        <f t="shared" si="24"/>
        <v>6839.1072823335735</v>
      </c>
      <c r="F160" s="1">
        <f t="shared" si="25"/>
        <v>6839</v>
      </c>
      <c r="G160" s="1">
        <f t="shared" si="22"/>
        <v>0.21921600000496255</v>
      </c>
      <c r="K160" s="1">
        <f t="shared" si="23"/>
        <v>0.21921600000496255</v>
      </c>
      <c r="O160" s="1">
        <f t="shared" ca="1" si="21"/>
        <v>0.21903092389068274</v>
      </c>
      <c r="Q160" s="75">
        <f t="shared" si="26"/>
        <v>44592.820899999999</v>
      </c>
    </row>
    <row r="161" spans="1:17" ht="12" customHeight="1" x14ac:dyDescent="0.2">
      <c r="A161" s="72" t="s">
        <v>524</v>
      </c>
      <c r="B161" s="70" t="s">
        <v>46</v>
      </c>
      <c r="C161" s="71">
        <v>59617.451200000003</v>
      </c>
      <c r="D161" s="72">
        <v>1E-4</v>
      </c>
      <c r="E161" s="1">
        <f t="shared" si="24"/>
        <v>6842.1073958722836</v>
      </c>
      <c r="F161" s="1">
        <f t="shared" si="25"/>
        <v>6842</v>
      </c>
      <c r="G161" s="1">
        <f t="shared" si="22"/>
        <v>0.21944800000346731</v>
      </c>
      <c r="K161" s="1">
        <f t="shared" si="23"/>
        <v>0.21944800000346731</v>
      </c>
      <c r="O161" s="1">
        <f t="shared" ca="1" si="21"/>
        <v>0.21925348176403142</v>
      </c>
      <c r="Q161" s="75">
        <f t="shared" si="26"/>
        <v>44598.951200000003</v>
      </c>
    </row>
    <row r="162" spans="1:17" ht="12" customHeight="1" x14ac:dyDescent="0.2">
      <c r="A162" s="73" t="s">
        <v>525</v>
      </c>
      <c r="B162" s="74" t="s">
        <v>46</v>
      </c>
      <c r="C162" s="71">
        <v>59915.796900000001</v>
      </c>
      <c r="D162" s="72">
        <v>5.9999999999999995E-4</v>
      </c>
      <c r="E162" s="1">
        <f t="shared" ref="E162" si="27">+(C162-C$7)/C$8</f>
        <v>6988.1150910560882</v>
      </c>
      <c r="F162" s="1">
        <f t="shared" si="25"/>
        <v>6988</v>
      </c>
      <c r="G162" s="1">
        <f t="shared" ref="G162" si="28">+C162-(C$7+F162*C$8)</f>
        <v>0.23517200000060257</v>
      </c>
      <c r="K162" s="1">
        <f t="shared" ref="K162" si="29">+G162</f>
        <v>0.23517200000060257</v>
      </c>
      <c r="O162" s="1">
        <f t="shared" ref="O162" ca="1" si="30">+C$11+C$12*$F162</f>
        <v>0.23008463160033282</v>
      </c>
      <c r="Q162" s="75">
        <f t="shared" ref="Q162" si="31">+C162-15018.5</f>
        <v>44897.296900000001</v>
      </c>
    </row>
    <row r="163" spans="1:17" ht="12" customHeight="1" x14ac:dyDescent="0.2"/>
  </sheetData>
  <sheetProtection selectLockedCells="1" selectUnlockedCells="1"/>
  <sortState xmlns:xlrd2="http://schemas.microsoft.com/office/spreadsheetml/2017/richdata2" ref="A21:U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5"/>
  <sheetViews>
    <sheetView topLeftCell="A88" workbookViewId="0">
      <selection activeCell="A97" sqref="A97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91</v>
      </c>
      <c r="I1" s="58" t="s">
        <v>92</v>
      </c>
      <c r="J1" s="59" t="s">
        <v>37</v>
      </c>
    </row>
    <row r="2" spans="1:16" x14ac:dyDescent="0.2">
      <c r="I2" s="60" t="s">
        <v>93</v>
      </c>
      <c r="J2" s="61" t="s">
        <v>36</v>
      </c>
    </row>
    <row r="3" spans="1:16" x14ac:dyDescent="0.2">
      <c r="A3" s="62" t="s">
        <v>94</v>
      </c>
      <c r="I3" s="60" t="s">
        <v>95</v>
      </c>
      <c r="J3" s="61" t="s">
        <v>34</v>
      </c>
    </row>
    <row r="4" spans="1:16" x14ac:dyDescent="0.2">
      <c r="I4" s="60" t="s">
        <v>96</v>
      </c>
      <c r="J4" s="61" t="s">
        <v>34</v>
      </c>
    </row>
    <row r="5" spans="1:16" x14ac:dyDescent="0.2">
      <c r="I5" s="63" t="s">
        <v>97</v>
      </c>
      <c r="J5" s="64" t="s">
        <v>35</v>
      </c>
    </row>
    <row r="11" spans="1:16" ht="12.75" customHeight="1" x14ac:dyDescent="0.2">
      <c r="A11" s="33" t="str">
        <f t="shared" ref="A11:A42" si="0">P11</f>
        <v>IBVS 328 </v>
      </c>
      <c r="B11" s="16" t="str">
        <f t="shared" ref="B11:B42" si="1">IF(H11=INT(H11),"I","II")</f>
        <v>I</v>
      </c>
      <c r="C11" s="33">
        <f t="shared" ref="C11:C42" si="2">1*G11</f>
        <v>40207.392999999996</v>
      </c>
      <c r="D11" t="str">
        <f t="shared" ref="D11:D42" si="3">VLOOKUP(F11,I$1:J$5,2,FALSE)</f>
        <v>vis</v>
      </c>
      <c r="E11">
        <f>VLOOKUP(C11,Active!C$21:E$968,3,FALSE)</f>
        <v>-2657.0000528542259</v>
      </c>
      <c r="F11" s="16" t="s">
        <v>97</v>
      </c>
      <c r="G11" t="str">
        <f t="shared" ref="G11:G42" si="4">MID(I11,3,LEN(I11)-3)</f>
        <v>40207.393</v>
      </c>
      <c r="H11" s="33">
        <f t="shared" ref="H11:H42" si="5">1*K11</f>
        <v>-2657</v>
      </c>
      <c r="I11" s="65" t="s">
        <v>98</v>
      </c>
      <c r="J11" s="66" t="s">
        <v>99</v>
      </c>
      <c r="K11" s="65">
        <v>-2657</v>
      </c>
      <c r="L11" s="65" t="s">
        <v>100</v>
      </c>
      <c r="M11" s="66" t="s">
        <v>101</v>
      </c>
      <c r="N11" s="66"/>
      <c r="O11" s="67" t="s">
        <v>102</v>
      </c>
      <c r="P11" s="68" t="s">
        <v>103</v>
      </c>
    </row>
    <row r="12" spans="1:16" ht="12.75" customHeight="1" x14ac:dyDescent="0.2">
      <c r="A12" s="33" t="str">
        <f t="shared" si="0"/>
        <v> BBS 20 </v>
      </c>
      <c r="B12" s="16" t="str">
        <f t="shared" si="1"/>
        <v>I</v>
      </c>
      <c r="C12" s="33">
        <f t="shared" si="2"/>
        <v>42426.474000000002</v>
      </c>
      <c r="D12" t="str">
        <f t="shared" si="3"/>
        <v>vis</v>
      </c>
      <c r="E12">
        <f>VLOOKUP(C12,Active!C$21:E$968,3,FALSE)</f>
        <v>-1571.0018224920152</v>
      </c>
      <c r="F12" s="16" t="s">
        <v>97</v>
      </c>
      <c r="G12" t="str">
        <f t="shared" si="4"/>
        <v>42426.474</v>
      </c>
      <c r="H12" s="33">
        <f t="shared" si="5"/>
        <v>-1571</v>
      </c>
      <c r="I12" s="65" t="s">
        <v>104</v>
      </c>
      <c r="J12" s="66" t="s">
        <v>105</v>
      </c>
      <c r="K12" s="65">
        <v>-1571</v>
      </c>
      <c r="L12" s="65" t="s">
        <v>106</v>
      </c>
      <c r="M12" s="66" t="s">
        <v>101</v>
      </c>
      <c r="N12" s="66"/>
      <c r="O12" s="67" t="s">
        <v>107</v>
      </c>
      <c r="P12" s="67" t="s">
        <v>108</v>
      </c>
    </row>
    <row r="13" spans="1:16" ht="12.75" customHeight="1" x14ac:dyDescent="0.2">
      <c r="A13" s="33" t="str">
        <f t="shared" si="0"/>
        <v> BBS 27 </v>
      </c>
      <c r="B13" s="16" t="str">
        <f t="shared" si="1"/>
        <v>I</v>
      </c>
      <c r="C13" s="33">
        <f t="shared" si="2"/>
        <v>42843.328999999998</v>
      </c>
      <c r="D13" t="str">
        <f t="shared" si="3"/>
        <v>vis</v>
      </c>
      <c r="E13">
        <f>VLOOKUP(C13,Active!C$21:E$968,3,FALSE)</f>
        <v>-1366.996744571185</v>
      </c>
      <c r="F13" s="16" t="s">
        <v>97</v>
      </c>
      <c r="G13" t="str">
        <f t="shared" si="4"/>
        <v>42843.329</v>
      </c>
      <c r="H13" s="33">
        <f t="shared" si="5"/>
        <v>-1367</v>
      </c>
      <c r="I13" s="65" t="s">
        <v>109</v>
      </c>
      <c r="J13" s="66" t="s">
        <v>110</v>
      </c>
      <c r="K13" s="65">
        <v>-1367</v>
      </c>
      <c r="L13" s="65" t="s">
        <v>111</v>
      </c>
      <c r="M13" s="66" t="s">
        <v>101</v>
      </c>
      <c r="N13" s="66"/>
      <c r="O13" s="67" t="s">
        <v>107</v>
      </c>
      <c r="P13" s="67" t="s">
        <v>112</v>
      </c>
    </row>
    <row r="14" spans="1:16" ht="12.75" customHeight="1" x14ac:dyDescent="0.2">
      <c r="A14" s="33" t="str">
        <f t="shared" si="0"/>
        <v> BBS 31 </v>
      </c>
      <c r="B14" s="16" t="str">
        <f t="shared" si="1"/>
        <v>I</v>
      </c>
      <c r="C14" s="33">
        <f t="shared" si="2"/>
        <v>43088.538999999997</v>
      </c>
      <c r="D14" t="str">
        <f t="shared" si="3"/>
        <v>vis</v>
      </c>
      <c r="E14">
        <f>VLOOKUP(C14,Active!C$21:E$968,3,FALSE)</f>
        <v>-1246.9931818048344</v>
      </c>
      <c r="F14" s="16" t="s">
        <v>97</v>
      </c>
      <c r="G14" t="str">
        <f t="shared" si="4"/>
        <v>43088.539</v>
      </c>
      <c r="H14" s="33">
        <f t="shared" si="5"/>
        <v>-1247</v>
      </c>
      <c r="I14" s="65" t="s">
        <v>113</v>
      </c>
      <c r="J14" s="66" t="s">
        <v>114</v>
      </c>
      <c r="K14" s="65">
        <v>-1247</v>
      </c>
      <c r="L14" s="65" t="s">
        <v>115</v>
      </c>
      <c r="M14" s="66" t="s">
        <v>101</v>
      </c>
      <c r="N14" s="66"/>
      <c r="O14" s="67" t="s">
        <v>107</v>
      </c>
      <c r="P14" s="67" t="s">
        <v>116</v>
      </c>
    </row>
    <row r="15" spans="1:16" ht="12.75" customHeight="1" x14ac:dyDescent="0.2">
      <c r="A15" s="33" t="str">
        <f t="shared" si="0"/>
        <v> AOEB 4 </v>
      </c>
      <c r="B15" s="16" t="str">
        <f t="shared" si="1"/>
        <v>I</v>
      </c>
      <c r="C15" s="33">
        <f t="shared" si="2"/>
        <v>43098.743999999999</v>
      </c>
      <c r="D15" t="str">
        <f t="shared" si="3"/>
        <v>vis</v>
      </c>
      <c r="E15">
        <f>VLOOKUP(C15,Active!C$21:E$968,3,FALSE)</f>
        <v>-1241.9989468306048</v>
      </c>
      <c r="F15" s="16" t="s">
        <v>97</v>
      </c>
      <c r="G15" t="str">
        <f t="shared" si="4"/>
        <v>43098.744</v>
      </c>
      <c r="H15" s="33">
        <f t="shared" si="5"/>
        <v>-1242</v>
      </c>
      <c r="I15" s="65" t="s">
        <v>117</v>
      </c>
      <c r="J15" s="66" t="s">
        <v>118</v>
      </c>
      <c r="K15" s="65">
        <v>-1242</v>
      </c>
      <c r="L15" s="65" t="s">
        <v>119</v>
      </c>
      <c r="M15" s="66" t="s">
        <v>101</v>
      </c>
      <c r="N15" s="66"/>
      <c r="O15" s="67" t="s">
        <v>120</v>
      </c>
      <c r="P15" s="67" t="s">
        <v>121</v>
      </c>
    </row>
    <row r="16" spans="1:16" ht="12.75" customHeight="1" x14ac:dyDescent="0.2">
      <c r="A16" s="33" t="str">
        <f t="shared" si="0"/>
        <v> BBS 31 </v>
      </c>
      <c r="B16" s="16" t="str">
        <f t="shared" si="1"/>
        <v>I</v>
      </c>
      <c r="C16" s="33">
        <f t="shared" si="2"/>
        <v>43127.362000000001</v>
      </c>
      <c r="D16" t="str">
        <f t="shared" si="3"/>
        <v>vis</v>
      </c>
      <c r="E16">
        <f>VLOOKUP(C16,Active!C$21:E$968,3,FALSE)</f>
        <v>-1227.9935556995429</v>
      </c>
      <c r="F16" s="16" t="s">
        <v>97</v>
      </c>
      <c r="G16" t="str">
        <f t="shared" si="4"/>
        <v>43127.362</v>
      </c>
      <c r="H16" s="33">
        <f t="shared" si="5"/>
        <v>-1228</v>
      </c>
      <c r="I16" s="65" t="s">
        <v>122</v>
      </c>
      <c r="J16" s="66" t="s">
        <v>123</v>
      </c>
      <c r="K16" s="65">
        <v>-1228</v>
      </c>
      <c r="L16" s="65" t="s">
        <v>124</v>
      </c>
      <c r="M16" s="66" t="s">
        <v>101</v>
      </c>
      <c r="N16" s="66"/>
      <c r="O16" s="67" t="s">
        <v>125</v>
      </c>
      <c r="P16" s="67" t="s">
        <v>116</v>
      </c>
    </row>
    <row r="17" spans="1:16" ht="12.75" customHeight="1" x14ac:dyDescent="0.2">
      <c r="A17" s="33" t="str">
        <f t="shared" si="0"/>
        <v> BBS 35 </v>
      </c>
      <c r="B17" s="16" t="str">
        <f t="shared" si="1"/>
        <v>I</v>
      </c>
      <c r="C17" s="33">
        <f t="shared" si="2"/>
        <v>43421.612000000001</v>
      </c>
      <c r="D17" t="str">
        <f t="shared" si="3"/>
        <v>vis</v>
      </c>
      <c r="E17">
        <f>VLOOKUP(C17,Active!C$21:E$968,3,FALSE)</f>
        <v>-1083.9902591618863</v>
      </c>
      <c r="F17" s="16" t="s">
        <v>97</v>
      </c>
      <c r="G17" t="str">
        <f t="shared" si="4"/>
        <v>43421.612</v>
      </c>
      <c r="H17" s="33">
        <f t="shared" si="5"/>
        <v>-1084</v>
      </c>
      <c r="I17" s="65" t="s">
        <v>126</v>
      </c>
      <c r="J17" s="66" t="s">
        <v>127</v>
      </c>
      <c r="K17" s="65">
        <v>-1084</v>
      </c>
      <c r="L17" s="65" t="s">
        <v>128</v>
      </c>
      <c r="M17" s="66" t="s">
        <v>101</v>
      </c>
      <c r="N17" s="66"/>
      <c r="O17" s="67" t="s">
        <v>107</v>
      </c>
      <c r="P17" s="67" t="s">
        <v>129</v>
      </c>
    </row>
    <row r="18" spans="1:16" ht="12.75" customHeight="1" x14ac:dyDescent="0.2">
      <c r="A18" s="33" t="str">
        <f t="shared" si="0"/>
        <v> BBS 36 </v>
      </c>
      <c r="B18" s="16" t="str">
        <f t="shared" si="1"/>
        <v>I</v>
      </c>
      <c r="C18" s="33">
        <f t="shared" si="2"/>
        <v>43507.43</v>
      </c>
      <c r="D18" t="str">
        <f t="shared" si="3"/>
        <v>vis</v>
      </c>
      <c r="E18">
        <f>VLOOKUP(C18,Active!C$21:E$968,3,FALSE)</f>
        <v>-1041.9917038440663</v>
      </c>
      <c r="F18" s="16" t="s">
        <v>97</v>
      </c>
      <c r="G18" t="str">
        <f t="shared" si="4"/>
        <v>43507.430</v>
      </c>
      <c r="H18" s="33">
        <f t="shared" si="5"/>
        <v>-1042</v>
      </c>
      <c r="I18" s="65" t="s">
        <v>130</v>
      </c>
      <c r="J18" s="66" t="s">
        <v>131</v>
      </c>
      <c r="K18" s="65">
        <v>-1042</v>
      </c>
      <c r="L18" s="65" t="s">
        <v>132</v>
      </c>
      <c r="M18" s="66" t="s">
        <v>101</v>
      </c>
      <c r="N18" s="66"/>
      <c r="O18" s="67" t="s">
        <v>125</v>
      </c>
      <c r="P18" s="67" t="s">
        <v>133</v>
      </c>
    </row>
    <row r="19" spans="1:16" ht="12.75" customHeight="1" x14ac:dyDescent="0.2">
      <c r="A19" s="33" t="str">
        <f t="shared" si="0"/>
        <v> BBS 36 </v>
      </c>
      <c r="B19" s="16" t="str">
        <f t="shared" si="1"/>
        <v>I</v>
      </c>
      <c r="C19" s="33">
        <f t="shared" si="2"/>
        <v>43509.472999999998</v>
      </c>
      <c r="D19" t="str">
        <f t="shared" si="3"/>
        <v>vis</v>
      </c>
      <c r="E19">
        <f>VLOOKUP(C19,Active!C$21:E$968,3,FALSE)</f>
        <v>-1040.9918780672572</v>
      </c>
      <c r="F19" s="16" t="s">
        <v>97</v>
      </c>
      <c r="G19" t="str">
        <f t="shared" si="4"/>
        <v>43509.473</v>
      </c>
      <c r="H19" s="33">
        <f t="shared" si="5"/>
        <v>-1041</v>
      </c>
      <c r="I19" s="65" t="s">
        <v>134</v>
      </c>
      <c r="J19" s="66" t="s">
        <v>135</v>
      </c>
      <c r="K19" s="65">
        <v>-1041</v>
      </c>
      <c r="L19" s="65" t="s">
        <v>132</v>
      </c>
      <c r="M19" s="66" t="s">
        <v>101</v>
      </c>
      <c r="N19" s="66"/>
      <c r="O19" s="67" t="s">
        <v>125</v>
      </c>
      <c r="P19" s="67" t="s">
        <v>133</v>
      </c>
    </row>
    <row r="20" spans="1:16" ht="12.75" customHeight="1" x14ac:dyDescent="0.2">
      <c r="A20" s="33" t="str">
        <f t="shared" si="0"/>
        <v> BBS 41 </v>
      </c>
      <c r="B20" s="16" t="str">
        <f t="shared" si="1"/>
        <v>I</v>
      </c>
      <c r="C20" s="33">
        <f t="shared" si="2"/>
        <v>43877.279000000002</v>
      </c>
      <c r="D20" t="str">
        <f t="shared" si="3"/>
        <v>vis</v>
      </c>
      <c r="E20">
        <f>VLOOKUP(C20,Active!C$21:E$968,3,FALSE)</f>
        <v>-860.99093843656908</v>
      </c>
      <c r="F20" s="16" t="s">
        <v>97</v>
      </c>
      <c r="G20" t="str">
        <f t="shared" si="4"/>
        <v>43877.279</v>
      </c>
      <c r="H20" s="33">
        <f t="shared" si="5"/>
        <v>-861</v>
      </c>
      <c r="I20" s="65" t="s">
        <v>136</v>
      </c>
      <c r="J20" s="66" t="s">
        <v>137</v>
      </c>
      <c r="K20" s="65">
        <v>-861</v>
      </c>
      <c r="L20" s="65" t="s">
        <v>138</v>
      </c>
      <c r="M20" s="66" t="s">
        <v>101</v>
      </c>
      <c r="N20" s="66"/>
      <c r="O20" s="67" t="s">
        <v>107</v>
      </c>
      <c r="P20" s="67" t="s">
        <v>139</v>
      </c>
    </row>
    <row r="21" spans="1:16" ht="12.75" customHeight="1" x14ac:dyDescent="0.2">
      <c r="A21" s="33" t="str">
        <f t="shared" si="0"/>
        <v> AOEB 4 </v>
      </c>
      <c r="B21" s="16" t="str">
        <f t="shared" si="1"/>
        <v>I</v>
      </c>
      <c r="C21" s="33">
        <f t="shared" si="2"/>
        <v>43895.663</v>
      </c>
      <c r="D21" t="str">
        <f t="shared" si="3"/>
        <v>vis</v>
      </c>
      <c r="E21">
        <f>VLOOKUP(C21,Active!C$21:E$968,3,FALSE)</f>
        <v>-851.99397461822412</v>
      </c>
      <c r="F21" s="16" t="s">
        <v>97</v>
      </c>
      <c r="G21" t="str">
        <f t="shared" si="4"/>
        <v>43895.663</v>
      </c>
      <c r="H21" s="33">
        <f t="shared" si="5"/>
        <v>-852</v>
      </c>
      <c r="I21" s="65" t="s">
        <v>140</v>
      </c>
      <c r="J21" s="66" t="s">
        <v>141</v>
      </c>
      <c r="K21" s="65">
        <v>-852</v>
      </c>
      <c r="L21" s="65" t="s">
        <v>142</v>
      </c>
      <c r="M21" s="66" t="s">
        <v>101</v>
      </c>
      <c r="N21" s="66"/>
      <c r="O21" s="67" t="s">
        <v>143</v>
      </c>
      <c r="P21" s="67" t="s">
        <v>121</v>
      </c>
    </row>
    <row r="22" spans="1:16" ht="12.75" customHeight="1" x14ac:dyDescent="0.2">
      <c r="A22" s="33" t="str">
        <f t="shared" si="0"/>
        <v> AOEB 4 </v>
      </c>
      <c r="B22" s="16" t="str">
        <f t="shared" si="1"/>
        <v>I</v>
      </c>
      <c r="C22" s="33">
        <f t="shared" si="2"/>
        <v>44222.589</v>
      </c>
      <c r="D22" t="str">
        <f t="shared" si="3"/>
        <v>vis</v>
      </c>
      <c r="E22">
        <f>VLOOKUP(C22,Active!C$21:E$968,3,FALSE)</f>
        <v>-691.99933834339026</v>
      </c>
      <c r="F22" s="16" t="s">
        <v>97</v>
      </c>
      <c r="G22" t="str">
        <f t="shared" si="4"/>
        <v>44222.589</v>
      </c>
      <c r="H22" s="33">
        <f t="shared" si="5"/>
        <v>-692</v>
      </c>
      <c r="I22" s="65" t="s">
        <v>144</v>
      </c>
      <c r="J22" s="66" t="s">
        <v>145</v>
      </c>
      <c r="K22" s="65">
        <v>-692</v>
      </c>
      <c r="L22" s="65" t="s">
        <v>146</v>
      </c>
      <c r="M22" s="66" t="s">
        <v>101</v>
      </c>
      <c r="N22" s="66"/>
      <c r="O22" s="67" t="s">
        <v>120</v>
      </c>
      <c r="P22" s="67" t="s">
        <v>121</v>
      </c>
    </row>
    <row r="23" spans="1:16" ht="12.75" customHeight="1" x14ac:dyDescent="0.2">
      <c r="A23" s="33" t="str">
        <f t="shared" si="0"/>
        <v> AOEB 4 </v>
      </c>
      <c r="B23" s="16" t="str">
        <f t="shared" si="1"/>
        <v>I</v>
      </c>
      <c r="C23" s="33">
        <f t="shared" si="2"/>
        <v>44226.701999999997</v>
      </c>
      <c r="D23" t="str">
        <f t="shared" si="3"/>
        <v>vis</v>
      </c>
      <c r="E23">
        <f>VLOOKUP(C23,Active!C$21:E$968,3,FALSE)</f>
        <v>-689.98647323324906</v>
      </c>
      <c r="F23" s="16" t="s">
        <v>97</v>
      </c>
      <c r="G23" t="str">
        <f t="shared" si="4"/>
        <v>44226.702</v>
      </c>
      <c r="H23" s="33">
        <f t="shared" si="5"/>
        <v>-690</v>
      </c>
      <c r="I23" s="65" t="s">
        <v>147</v>
      </c>
      <c r="J23" s="66" t="s">
        <v>148</v>
      </c>
      <c r="K23" s="65">
        <v>-690</v>
      </c>
      <c r="L23" s="65" t="s">
        <v>149</v>
      </c>
      <c r="M23" s="66" t="s">
        <v>101</v>
      </c>
      <c r="N23" s="66"/>
      <c r="O23" s="67" t="s">
        <v>143</v>
      </c>
      <c r="P23" s="67" t="s">
        <v>121</v>
      </c>
    </row>
    <row r="24" spans="1:16" ht="12.75" customHeight="1" x14ac:dyDescent="0.2">
      <c r="A24" s="33" t="str">
        <f t="shared" si="0"/>
        <v> BBS 46 </v>
      </c>
      <c r="B24" s="16" t="str">
        <f t="shared" si="1"/>
        <v>I</v>
      </c>
      <c r="C24" s="33">
        <f t="shared" si="2"/>
        <v>44253.243999999999</v>
      </c>
      <c r="D24" t="str">
        <f t="shared" si="3"/>
        <v>vis</v>
      </c>
      <c r="E24">
        <f>VLOOKUP(C24,Active!C$21:E$968,3,FALSE)</f>
        <v>-676.99705778141333</v>
      </c>
      <c r="F24" s="16" t="s">
        <v>97</v>
      </c>
      <c r="G24" t="str">
        <f t="shared" si="4"/>
        <v>44253.244</v>
      </c>
      <c r="H24" s="33">
        <f t="shared" si="5"/>
        <v>-677</v>
      </c>
      <c r="I24" s="65" t="s">
        <v>150</v>
      </c>
      <c r="J24" s="66" t="s">
        <v>151</v>
      </c>
      <c r="K24" s="65">
        <v>-677</v>
      </c>
      <c r="L24" s="65" t="s">
        <v>152</v>
      </c>
      <c r="M24" s="66" t="s">
        <v>101</v>
      </c>
      <c r="N24" s="66"/>
      <c r="O24" s="67" t="s">
        <v>107</v>
      </c>
      <c r="P24" s="67" t="s">
        <v>153</v>
      </c>
    </row>
    <row r="25" spans="1:16" ht="12.75" customHeight="1" x14ac:dyDescent="0.2">
      <c r="A25" s="33" t="str">
        <f t="shared" si="0"/>
        <v> AOEB 4 </v>
      </c>
      <c r="B25" s="16" t="str">
        <f t="shared" si="1"/>
        <v>I</v>
      </c>
      <c r="C25" s="33">
        <f t="shared" si="2"/>
        <v>44271.635000000002</v>
      </c>
      <c r="D25" t="str">
        <f t="shared" si="3"/>
        <v>vis</v>
      </c>
      <c r="E25">
        <f>VLOOKUP(C25,Active!C$21:E$968,3,FALSE)</f>
        <v>-667.99666822618985</v>
      </c>
      <c r="F25" s="16" t="s">
        <v>97</v>
      </c>
      <c r="G25" t="str">
        <f t="shared" si="4"/>
        <v>44271.635</v>
      </c>
      <c r="H25" s="33">
        <f t="shared" si="5"/>
        <v>-668</v>
      </c>
      <c r="I25" s="65" t="s">
        <v>154</v>
      </c>
      <c r="J25" s="66" t="s">
        <v>155</v>
      </c>
      <c r="K25" s="65">
        <v>-668</v>
      </c>
      <c r="L25" s="65" t="s">
        <v>111</v>
      </c>
      <c r="M25" s="66" t="s">
        <v>101</v>
      </c>
      <c r="N25" s="66"/>
      <c r="O25" s="67" t="s">
        <v>120</v>
      </c>
      <c r="P25" s="67" t="s">
        <v>121</v>
      </c>
    </row>
    <row r="26" spans="1:16" ht="12.75" customHeight="1" x14ac:dyDescent="0.2">
      <c r="A26" s="33" t="str">
        <f t="shared" si="0"/>
        <v> BBS 52 </v>
      </c>
      <c r="B26" s="16" t="str">
        <f t="shared" si="1"/>
        <v>I</v>
      </c>
      <c r="C26" s="33">
        <f t="shared" si="2"/>
        <v>44586.31</v>
      </c>
      <c r="D26" t="str">
        <f t="shared" si="3"/>
        <v>vis</v>
      </c>
      <c r="E26">
        <f>VLOOKUP(C26,Active!C$21:E$968,3,FALSE)</f>
        <v>-513.99756087534365</v>
      </c>
      <c r="F26" s="16" t="s">
        <v>97</v>
      </c>
      <c r="G26" t="str">
        <f t="shared" si="4"/>
        <v>44586.310</v>
      </c>
      <c r="H26" s="33">
        <f t="shared" si="5"/>
        <v>-514</v>
      </c>
      <c r="I26" s="65" t="s">
        <v>156</v>
      </c>
      <c r="J26" s="66" t="s">
        <v>157</v>
      </c>
      <c r="K26" s="65">
        <v>-514</v>
      </c>
      <c r="L26" s="65" t="s">
        <v>158</v>
      </c>
      <c r="M26" s="66" t="s">
        <v>101</v>
      </c>
      <c r="N26" s="66"/>
      <c r="O26" s="67" t="s">
        <v>107</v>
      </c>
      <c r="P26" s="67" t="s">
        <v>159</v>
      </c>
    </row>
    <row r="27" spans="1:16" ht="12.75" customHeight="1" x14ac:dyDescent="0.2">
      <c r="A27" s="33" t="str">
        <f t="shared" si="0"/>
        <v> BBS 52 </v>
      </c>
      <c r="B27" s="16" t="str">
        <f t="shared" si="1"/>
        <v>I</v>
      </c>
      <c r="C27" s="33">
        <f t="shared" si="2"/>
        <v>44633.315000000002</v>
      </c>
      <c r="D27" t="str">
        <f t="shared" si="3"/>
        <v>vis</v>
      </c>
      <c r="E27">
        <f>VLOOKUP(C27,Active!C$21:E$968,3,FALSE)</f>
        <v>-490.99373775298778</v>
      </c>
      <c r="F27" s="16" t="s">
        <v>97</v>
      </c>
      <c r="G27" t="str">
        <f t="shared" si="4"/>
        <v>44633.315</v>
      </c>
      <c r="H27" s="33">
        <f t="shared" si="5"/>
        <v>-491</v>
      </c>
      <c r="I27" s="65" t="s">
        <v>160</v>
      </c>
      <c r="J27" s="66" t="s">
        <v>161</v>
      </c>
      <c r="K27" s="65">
        <v>-491</v>
      </c>
      <c r="L27" s="65" t="s">
        <v>124</v>
      </c>
      <c r="M27" s="66" t="s">
        <v>101</v>
      </c>
      <c r="N27" s="66"/>
      <c r="O27" s="67" t="s">
        <v>107</v>
      </c>
      <c r="P27" s="67" t="s">
        <v>159</v>
      </c>
    </row>
    <row r="28" spans="1:16" ht="12.75" customHeight="1" x14ac:dyDescent="0.2">
      <c r="A28" s="33" t="str">
        <f t="shared" si="0"/>
        <v> BBS 53 </v>
      </c>
      <c r="B28" s="16" t="str">
        <f t="shared" si="1"/>
        <v>I</v>
      </c>
      <c r="C28" s="33">
        <f t="shared" si="2"/>
        <v>44637.392999999996</v>
      </c>
      <c r="D28" t="str">
        <f t="shared" si="3"/>
        <v>vis</v>
      </c>
      <c r="E28">
        <f>VLOOKUP(C28,Active!C$21:E$968,3,FALSE)</f>
        <v>-488.99800132722834</v>
      </c>
      <c r="F28" s="16" t="s">
        <v>97</v>
      </c>
      <c r="G28" t="str">
        <f t="shared" si="4"/>
        <v>44637.393</v>
      </c>
      <c r="H28" s="33">
        <f t="shared" si="5"/>
        <v>-489</v>
      </c>
      <c r="I28" s="65" t="s">
        <v>162</v>
      </c>
      <c r="J28" s="66" t="s">
        <v>163</v>
      </c>
      <c r="K28" s="65">
        <v>-489</v>
      </c>
      <c r="L28" s="65" t="s">
        <v>164</v>
      </c>
      <c r="M28" s="66" t="s">
        <v>101</v>
      </c>
      <c r="N28" s="66"/>
      <c r="O28" s="67" t="s">
        <v>107</v>
      </c>
      <c r="P28" s="67" t="s">
        <v>165</v>
      </c>
    </row>
    <row r="29" spans="1:16" ht="12.75" customHeight="1" x14ac:dyDescent="0.2">
      <c r="A29" s="33" t="str">
        <f t="shared" si="0"/>
        <v> BBS 56 </v>
      </c>
      <c r="B29" s="16" t="str">
        <f t="shared" si="1"/>
        <v>I</v>
      </c>
      <c r="C29" s="33">
        <f t="shared" si="2"/>
        <v>44878.508000000002</v>
      </c>
      <c r="D29" t="str">
        <f t="shared" si="3"/>
        <v>vis</v>
      </c>
      <c r="E29">
        <f>VLOOKUP(C29,Active!C$21:E$968,3,FALSE)</f>
        <v>-370.99849463333595</v>
      </c>
      <c r="F29" s="16" t="s">
        <v>97</v>
      </c>
      <c r="G29" t="str">
        <f t="shared" si="4"/>
        <v>44878.508</v>
      </c>
      <c r="H29" s="33">
        <f t="shared" si="5"/>
        <v>-371</v>
      </c>
      <c r="I29" s="65" t="s">
        <v>166</v>
      </c>
      <c r="J29" s="66" t="s">
        <v>167</v>
      </c>
      <c r="K29" s="65">
        <v>-371</v>
      </c>
      <c r="L29" s="65" t="s">
        <v>168</v>
      </c>
      <c r="M29" s="66" t="s">
        <v>101</v>
      </c>
      <c r="N29" s="66"/>
      <c r="O29" s="67" t="s">
        <v>107</v>
      </c>
      <c r="P29" s="67" t="s">
        <v>169</v>
      </c>
    </row>
    <row r="30" spans="1:16" ht="12.75" customHeight="1" x14ac:dyDescent="0.2">
      <c r="A30" s="33" t="str">
        <f t="shared" si="0"/>
        <v> BBS 57 </v>
      </c>
      <c r="B30" s="16" t="str">
        <f t="shared" si="1"/>
        <v>I</v>
      </c>
      <c r="C30" s="33">
        <f t="shared" si="2"/>
        <v>44929.595999999998</v>
      </c>
      <c r="D30" t="str">
        <f t="shared" si="3"/>
        <v>vis</v>
      </c>
      <c r="E30">
        <f>VLOOKUP(C30,Active!C$21:E$968,3,FALSE)</f>
        <v>-345.99648813031047</v>
      </c>
      <c r="F30" s="16" t="s">
        <v>97</v>
      </c>
      <c r="G30" t="str">
        <f t="shared" si="4"/>
        <v>44929.596</v>
      </c>
      <c r="H30" s="33">
        <f t="shared" si="5"/>
        <v>-346</v>
      </c>
      <c r="I30" s="65" t="s">
        <v>170</v>
      </c>
      <c r="J30" s="66" t="s">
        <v>171</v>
      </c>
      <c r="K30" s="65">
        <v>-346</v>
      </c>
      <c r="L30" s="65" t="s">
        <v>111</v>
      </c>
      <c r="M30" s="66" t="s">
        <v>101</v>
      </c>
      <c r="N30" s="66"/>
      <c r="O30" s="67" t="s">
        <v>107</v>
      </c>
      <c r="P30" s="67" t="s">
        <v>172</v>
      </c>
    </row>
    <row r="31" spans="1:16" ht="12.75" customHeight="1" x14ac:dyDescent="0.2">
      <c r="A31" s="33" t="str">
        <f t="shared" si="0"/>
        <v> BBS 57 </v>
      </c>
      <c r="B31" s="16" t="str">
        <f t="shared" si="1"/>
        <v>I</v>
      </c>
      <c r="C31" s="33">
        <f t="shared" si="2"/>
        <v>44931.633000000002</v>
      </c>
      <c r="D31" t="str">
        <f t="shared" si="3"/>
        <v>vis</v>
      </c>
      <c r="E31">
        <f>VLOOKUP(C31,Active!C$21:E$968,3,FALSE)</f>
        <v>-344.99959869939198</v>
      </c>
      <c r="F31" s="16" t="s">
        <v>97</v>
      </c>
      <c r="G31" t="str">
        <f t="shared" si="4"/>
        <v>44931.633</v>
      </c>
      <c r="H31" s="33">
        <f t="shared" si="5"/>
        <v>-345</v>
      </c>
      <c r="I31" s="65" t="s">
        <v>173</v>
      </c>
      <c r="J31" s="66" t="s">
        <v>174</v>
      </c>
      <c r="K31" s="65">
        <v>-345</v>
      </c>
      <c r="L31" s="65" t="s">
        <v>146</v>
      </c>
      <c r="M31" s="66" t="s">
        <v>101</v>
      </c>
      <c r="N31" s="66"/>
      <c r="O31" s="67" t="s">
        <v>107</v>
      </c>
      <c r="P31" s="67" t="s">
        <v>172</v>
      </c>
    </row>
    <row r="32" spans="1:16" ht="12.75" customHeight="1" x14ac:dyDescent="0.2">
      <c r="A32" s="33" t="str">
        <f t="shared" si="0"/>
        <v> BBS 58 </v>
      </c>
      <c r="B32" s="16" t="str">
        <f t="shared" si="1"/>
        <v>I</v>
      </c>
      <c r="C32" s="33">
        <f t="shared" si="2"/>
        <v>44968.417000000001</v>
      </c>
      <c r="D32" t="str">
        <f t="shared" si="3"/>
        <v>vis</v>
      </c>
      <c r="E32">
        <f>VLOOKUP(C32,Active!C$21:E$968,3,FALSE)</f>
        <v>-326.99784080698379</v>
      </c>
      <c r="F32" s="16" t="s">
        <v>97</v>
      </c>
      <c r="G32" t="str">
        <f t="shared" si="4"/>
        <v>44968.417</v>
      </c>
      <c r="H32" s="33">
        <f t="shared" si="5"/>
        <v>-327</v>
      </c>
      <c r="I32" s="65" t="s">
        <v>175</v>
      </c>
      <c r="J32" s="66" t="s">
        <v>176</v>
      </c>
      <c r="K32" s="65">
        <v>-327</v>
      </c>
      <c r="L32" s="65" t="s">
        <v>164</v>
      </c>
      <c r="M32" s="66" t="s">
        <v>101</v>
      </c>
      <c r="N32" s="66"/>
      <c r="O32" s="67" t="s">
        <v>107</v>
      </c>
      <c r="P32" s="67" t="s">
        <v>177</v>
      </c>
    </row>
    <row r="33" spans="1:16" ht="12.75" customHeight="1" x14ac:dyDescent="0.2">
      <c r="A33" s="33" t="str">
        <f t="shared" si="0"/>
        <v> BBS 59 </v>
      </c>
      <c r="B33" s="16" t="str">
        <f t="shared" si="1"/>
        <v>I</v>
      </c>
      <c r="C33" s="33">
        <f t="shared" si="2"/>
        <v>45011.328000000001</v>
      </c>
      <c r="D33" t="str">
        <f t="shared" si="3"/>
        <v>vis</v>
      </c>
      <c r="E33">
        <f>VLOOKUP(C33,Active!C$21:E$968,3,FALSE)</f>
        <v>-305.99758436610904</v>
      </c>
      <c r="F33" s="16" t="s">
        <v>97</v>
      </c>
      <c r="G33" t="str">
        <f t="shared" si="4"/>
        <v>45011.328</v>
      </c>
      <c r="H33" s="33">
        <f t="shared" si="5"/>
        <v>-306</v>
      </c>
      <c r="I33" s="65" t="s">
        <v>178</v>
      </c>
      <c r="J33" s="66" t="s">
        <v>179</v>
      </c>
      <c r="K33" s="65">
        <v>-306</v>
      </c>
      <c r="L33" s="65" t="s">
        <v>158</v>
      </c>
      <c r="M33" s="66" t="s">
        <v>101</v>
      </c>
      <c r="N33" s="66"/>
      <c r="O33" s="67" t="s">
        <v>107</v>
      </c>
      <c r="P33" s="67" t="s">
        <v>180</v>
      </c>
    </row>
    <row r="34" spans="1:16" ht="12.75" customHeight="1" x14ac:dyDescent="0.2">
      <c r="A34" s="33" t="str">
        <f t="shared" si="0"/>
        <v> BBS 59 </v>
      </c>
      <c r="B34" s="16" t="str">
        <f t="shared" si="1"/>
        <v>I</v>
      </c>
      <c r="C34" s="33">
        <f t="shared" si="2"/>
        <v>45013.374000000003</v>
      </c>
      <c r="D34" t="str">
        <f t="shared" si="3"/>
        <v>vis</v>
      </c>
      <c r="E34">
        <f>VLOOKUP(C34,Active!C$21:E$968,3,FALSE)</f>
        <v>-304.99629041635086</v>
      </c>
      <c r="F34" s="16" t="s">
        <v>97</v>
      </c>
      <c r="G34" t="str">
        <f t="shared" si="4"/>
        <v>45013.374</v>
      </c>
      <c r="H34" s="33">
        <f t="shared" si="5"/>
        <v>-305</v>
      </c>
      <c r="I34" s="65" t="s">
        <v>181</v>
      </c>
      <c r="J34" s="66" t="s">
        <v>182</v>
      </c>
      <c r="K34" s="65">
        <v>-305</v>
      </c>
      <c r="L34" s="65" t="s">
        <v>183</v>
      </c>
      <c r="M34" s="66" t="s">
        <v>101</v>
      </c>
      <c r="N34" s="66"/>
      <c r="O34" s="67" t="s">
        <v>107</v>
      </c>
      <c r="P34" s="67" t="s">
        <v>180</v>
      </c>
    </row>
    <row r="35" spans="1:16" ht="12.75" customHeight="1" x14ac:dyDescent="0.2">
      <c r="A35" s="33" t="str">
        <f t="shared" si="0"/>
        <v> BBS 62 </v>
      </c>
      <c r="B35" s="16" t="str">
        <f t="shared" si="1"/>
        <v>I</v>
      </c>
      <c r="C35" s="33">
        <f t="shared" si="2"/>
        <v>45211.574999999997</v>
      </c>
      <c r="D35" t="str">
        <f t="shared" si="3"/>
        <v>vis</v>
      </c>
      <c r="E35">
        <f>VLOOKUP(C35,Active!C$21:E$968,3,FALSE)</f>
        <v>-207.99850833628568</v>
      </c>
      <c r="F35" s="16" t="s">
        <v>97</v>
      </c>
      <c r="G35" t="str">
        <f t="shared" si="4"/>
        <v>45211.575</v>
      </c>
      <c r="H35" s="33">
        <f t="shared" si="5"/>
        <v>-208</v>
      </c>
      <c r="I35" s="65" t="s">
        <v>184</v>
      </c>
      <c r="J35" s="66" t="s">
        <v>185</v>
      </c>
      <c r="K35" s="65">
        <v>-208</v>
      </c>
      <c r="L35" s="65" t="s">
        <v>168</v>
      </c>
      <c r="M35" s="66" t="s">
        <v>101</v>
      </c>
      <c r="N35" s="66"/>
      <c r="O35" s="67" t="s">
        <v>107</v>
      </c>
      <c r="P35" s="67" t="s">
        <v>186</v>
      </c>
    </row>
    <row r="36" spans="1:16" ht="12.75" customHeight="1" x14ac:dyDescent="0.2">
      <c r="A36" s="33" t="str">
        <f t="shared" si="0"/>
        <v> BBS 63 </v>
      </c>
      <c r="B36" s="16" t="str">
        <f t="shared" si="1"/>
        <v>I</v>
      </c>
      <c r="C36" s="33">
        <f t="shared" si="2"/>
        <v>45256.527999999998</v>
      </c>
      <c r="D36" t="str">
        <f t="shared" si="3"/>
        <v>vis</v>
      </c>
      <c r="E36">
        <f>VLOOKUP(C36,Active!C$21:E$968,3,FALSE)</f>
        <v>-185.9989155095823</v>
      </c>
      <c r="F36" s="16" t="s">
        <v>97</v>
      </c>
      <c r="G36" t="str">
        <f t="shared" si="4"/>
        <v>45256.528</v>
      </c>
      <c r="H36" s="33">
        <f t="shared" si="5"/>
        <v>-186</v>
      </c>
      <c r="I36" s="65" t="s">
        <v>187</v>
      </c>
      <c r="J36" s="66" t="s">
        <v>188</v>
      </c>
      <c r="K36" s="65">
        <v>-186</v>
      </c>
      <c r="L36" s="65" t="s">
        <v>119</v>
      </c>
      <c r="M36" s="66" t="s">
        <v>101</v>
      </c>
      <c r="N36" s="66"/>
      <c r="O36" s="67" t="s">
        <v>107</v>
      </c>
      <c r="P36" s="67" t="s">
        <v>189</v>
      </c>
    </row>
    <row r="37" spans="1:16" ht="12.75" customHeight="1" x14ac:dyDescent="0.2">
      <c r="A37" s="33" t="str">
        <f t="shared" si="0"/>
        <v> BBS 63 </v>
      </c>
      <c r="B37" s="16" t="str">
        <f t="shared" si="1"/>
        <v>I</v>
      </c>
      <c r="C37" s="33">
        <f t="shared" si="2"/>
        <v>45256.531000000003</v>
      </c>
      <c r="D37" t="str">
        <f t="shared" si="3"/>
        <v>vis</v>
      </c>
      <c r="E37">
        <f>VLOOKUP(C37,Active!C$21:E$968,3,FALSE)</f>
        <v>-185.99744733663337</v>
      </c>
      <c r="F37" s="16" t="s">
        <v>97</v>
      </c>
      <c r="G37" t="str">
        <f t="shared" si="4"/>
        <v>45256.531</v>
      </c>
      <c r="H37" s="33">
        <f t="shared" si="5"/>
        <v>-186</v>
      </c>
      <c r="I37" s="65" t="s">
        <v>190</v>
      </c>
      <c r="J37" s="66" t="s">
        <v>191</v>
      </c>
      <c r="K37" s="65">
        <v>-186</v>
      </c>
      <c r="L37" s="65" t="s">
        <v>158</v>
      </c>
      <c r="M37" s="66" t="s">
        <v>101</v>
      </c>
      <c r="N37" s="66"/>
      <c r="O37" s="67" t="s">
        <v>192</v>
      </c>
      <c r="P37" s="67" t="s">
        <v>189</v>
      </c>
    </row>
    <row r="38" spans="1:16" ht="12.75" customHeight="1" x14ac:dyDescent="0.2">
      <c r="A38" s="33" t="str">
        <f t="shared" si="0"/>
        <v> BBS 64 </v>
      </c>
      <c r="B38" s="16" t="str">
        <f t="shared" si="1"/>
        <v>I</v>
      </c>
      <c r="C38" s="33">
        <f t="shared" si="2"/>
        <v>45297.398000000001</v>
      </c>
      <c r="D38" t="str">
        <f t="shared" si="3"/>
        <v>vis</v>
      </c>
      <c r="E38">
        <f>VLOOKUP(C38,Active!C$21:E$968,3,FALSE)</f>
        <v>-165.99750606355204</v>
      </c>
      <c r="F38" s="16" t="s">
        <v>97</v>
      </c>
      <c r="G38" t="str">
        <f t="shared" si="4"/>
        <v>45297.398</v>
      </c>
      <c r="H38" s="33">
        <f t="shared" si="5"/>
        <v>-166</v>
      </c>
      <c r="I38" s="65" t="s">
        <v>193</v>
      </c>
      <c r="J38" s="66" t="s">
        <v>194</v>
      </c>
      <c r="K38" s="65">
        <v>-166</v>
      </c>
      <c r="L38" s="65" t="s">
        <v>158</v>
      </c>
      <c r="M38" s="66" t="s">
        <v>101</v>
      </c>
      <c r="N38" s="66"/>
      <c r="O38" s="67" t="s">
        <v>195</v>
      </c>
      <c r="P38" s="67" t="s">
        <v>196</v>
      </c>
    </row>
    <row r="39" spans="1:16" ht="12.75" customHeight="1" x14ac:dyDescent="0.2">
      <c r="A39" s="33" t="str">
        <f t="shared" si="0"/>
        <v> BBS 64 </v>
      </c>
      <c r="B39" s="16" t="str">
        <f t="shared" si="1"/>
        <v>I</v>
      </c>
      <c r="C39" s="33">
        <f t="shared" si="2"/>
        <v>45297.400999999998</v>
      </c>
      <c r="D39" t="str">
        <f t="shared" si="3"/>
        <v>vis</v>
      </c>
      <c r="E39">
        <f>VLOOKUP(C39,Active!C$21:E$968,3,FALSE)</f>
        <v>-165.99603789060666</v>
      </c>
      <c r="F39" s="16" t="s">
        <v>97</v>
      </c>
      <c r="G39" t="str">
        <f t="shared" si="4"/>
        <v>45297.401</v>
      </c>
      <c r="H39" s="33">
        <f t="shared" si="5"/>
        <v>-166</v>
      </c>
      <c r="I39" s="65" t="s">
        <v>197</v>
      </c>
      <c r="J39" s="66" t="s">
        <v>198</v>
      </c>
      <c r="K39" s="65">
        <v>-166</v>
      </c>
      <c r="L39" s="65" t="s">
        <v>183</v>
      </c>
      <c r="M39" s="66" t="s">
        <v>101</v>
      </c>
      <c r="N39" s="66"/>
      <c r="O39" s="67" t="s">
        <v>199</v>
      </c>
      <c r="P39" s="67" t="s">
        <v>196</v>
      </c>
    </row>
    <row r="40" spans="1:16" ht="12.75" customHeight="1" x14ac:dyDescent="0.2">
      <c r="A40" s="33" t="str">
        <f t="shared" si="0"/>
        <v> BBS 64 </v>
      </c>
      <c r="B40" s="16" t="str">
        <f t="shared" si="1"/>
        <v>I</v>
      </c>
      <c r="C40" s="33">
        <f t="shared" si="2"/>
        <v>45342.353000000003</v>
      </c>
      <c r="D40" t="str">
        <f t="shared" si="3"/>
        <v>vis</v>
      </c>
      <c r="E40">
        <f>VLOOKUP(C40,Active!C$21:E$968,3,FALSE)</f>
        <v>-143.99693445488387</v>
      </c>
      <c r="F40" s="16" t="s">
        <v>97</v>
      </c>
      <c r="G40" t="str">
        <f t="shared" si="4"/>
        <v>45342.353</v>
      </c>
      <c r="H40" s="33">
        <f t="shared" si="5"/>
        <v>-144</v>
      </c>
      <c r="I40" s="65" t="s">
        <v>200</v>
      </c>
      <c r="J40" s="66" t="s">
        <v>201</v>
      </c>
      <c r="K40" s="65">
        <v>-144</v>
      </c>
      <c r="L40" s="65" t="s">
        <v>152</v>
      </c>
      <c r="M40" s="66" t="s">
        <v>101</v>
      </c>
      <c r="N40" s="66"/>
      <c r="O40" s="67" t="s">
        <v>125</v>
      </c>
      <c r="P40" s="67" t="s">
        <v>196</v>
      </c>
    </row>
    <row r="41" spans="1:16" ht="12.75" customHeight="1" x14ac:dyDescent="0.2">
      <c r="A41" s="33" t="str">
        <f t="shared" si="0"/>
        <v> BBS 64 </v>
      </c>
      <c r="B41" s="16" t="str">
        <f t="shared" si="1"/>
        <v>I</v>
      </c>
      <c r="C41" s="33">
        <f t="shared" si="2"/>
        <v>45344.39</v>
      </c>
      <c r="D41" t="str">
        <f t="shared" si="3"/>
        <v>vis</v>
      </c>
      <c r="E41">
        <f>VLOOKUP(C41,Active!C$21:E$968,3,FALSE)</f>
        <v>-143.00004502396894</v>
      </c>
      <c r="F41" s="16" t="s">
        <v>97</v>
      </c>
      <c r="G41" t="str">
        <f t="shared" si="4"/>
        <v>45344.390</v>
      </c>
      <c r="H41" s="33">
        <f t="shared" si="5"/>
        <v>-143</v>
      </c>
      <c r="I41" s="65" t="s">
        <v>202</v>
      </c>
      <c r="J41" s="66" t="s">
        <v>203</v>
      </c>
      <c r="K41" s="65">
        <v>-143</v>
      </c>
      <c r="L41" s="65" t="s">
        <v>100</v>
      </c>
      <c r="M41" s="66" t="s">
        <v>101</v>
      </c>
      <c r="N41" s="66"/>
      <c r="O41" s="67" t="s">
        <v>204</v>
      </c>
      <c r="P41" s="67" t="s">
        <v>196</v>
      </c>
    </row>
    <row r="42" spans="1:16" ht="12.75" customHeight="1" x14ac:dyDescent="0.2">
      <c r="A42" s="33" t="str">
        <f t="shared" si="0"/>
        <v> BBS 64 </v>
      </c>
      <c r="B42" s="16" t="str">
        <f t="shared" si="1"/>
        <v>I</v>
      </c>
      <c r="C42" s="33">
        <f t="shared" si="2"/>
        <v>45344.398000000001</v>
      </c>
      <c r="D42" t="str">
        <f t="shared" si="3"/>
        <v>vis</v>
      </c>
      <c r="E42">
        <f>VLOOKUP(C42,Active!C$21:E$968,3,FALSE)</f>
        <v>-142.99612989610984</v>
      </c>
      <c r="F42" s="16" t="s">
        <v>97</v>
      </c>
      <c r="G42" t="str">
        <f t="shared" si="4"/>
        <v>45344.398</v>
      </c>
      <c r="H42" s="33">
        <f t="shared" si="5"/>
        <v>-143</v>
      </c>
      <c r="I42" s="65" t="s">
        <v>205</v>
      </c>
      <c r="J42" s="66" t="s">
        <v>206</v>
      </c>
      <c r="K42" s="65">
        <v>-143</v>
      </c>
      <c r="L42" s="65" t="s">
        <v>183</v>
      </c>
      <c r="M42" s="66" t="s">
        <v>101</v>
      </c>
      <c r="N42" s="66"/>
      <c r="O42" s="67" t="s">
        <v>207</v>
      </c>
      <c r="P42" s="67" t="s">
        <v>196</v>
      </c>
    </row>
    <row r="43" spans="1:16" ht="12.75" customHeight="1" x14ac:dyDescent="0.2">
      <c r="A43" s="33" t="str">
        <f t="shared" ref="A43:A74" si="6">P43</f>
        <v> BBS 64 </v>
      </c>
      <c r="B43" s="16" t="str">
        <f t="shared" ref="B43:B74" si="7">IF(H43=INT(H43),"I","II")</f>
        <v>I</v>
      </c>
      <c r="C43" s="33">
        <f t="shared" ref="C43:C74" si="8">1*G43</f>
        <v>45346.438000000002</v>
      </c>
      <c r="D43" t="str">
        <f t="shared" ref="D43:D74" si="9">VLOOKUP(F43,I$1:J$5,2,FALSE)</f>
        <v>vis</v>
      </c>
      <c r="E43">
        <f>VLOOKUP(C43,Active!C$21:E$968,3,FALSE)</f>
        <v>-141.99777229224597</v>
      </c>
      <c r="F43" s="16" t="s">
        <v>97</v>
      </c>
      <c r="G43" t="str">
        <f t="shared" ref="G43:G74" si="10">MID(I43,3,LEN(I43)-3)</f>
        <v>45346.438</v>
      </c>
      <c r="H43" s="33">
        <f t="shared" ref="H43:H74" si="11">1*K43</f>
        <v>-142</v>
      </c>
      <c r="I43" s="65" t="s">
        <v>208</v>
      </c>
      <c r="J43" s="66" t="s">
        <v>209</v>
      </c>
      <c r="K43" s="65">
        <v>-142</v>
      </c>
      <c r="L43" s="65" t="s">
        <v>158</v>
      </c>
      <c r="M43" s="66" t="s">
        <v>101</v>
      </c>
      <c r="N43" s="66"/>
      <c r="O43" s="67" t="s">
        <v>204</v>
      </c>
      <c r="P43" s="67" t="s">
        <v>196</v>
      </c>
    </row>
    <row r="44" spans="1:16" ht="12.75" customHeight="1" x14ac:dyDescent="0.2">
      <c r="A44" s="33" t="str">
        <f t="shared" si="6"/>
        <v> AOEB 4 </v>
      </c>
      <c r="B44" s="16" t="str">
        <f t="shared" si="7"/>
        <v>I</v>
      </c>
      <c r="C44" s="33">
        <f t="shared" si="8"/>
        <v>45352.584000000003</v>
      </c>
      <c r="D44" t="str">
        <f t="shared" si="9"/>
        <v>vis</v>
      </c>
      <c r="E44">
        <f>VLOOKUP(C44,Active!C$21:E$968,3,FALSE)</f>
        <v>-138.98997531511588</v>
      </c>
      <c r="F44" s="16" t="s">
        <v>97</v>
      </c>
      <c r="G44" t="str">
        <f t="shared" si="10"/>
        <v>45352.584</v>
      </c>
      <c r="H44" s="33">
        <f t="shared" si="11"/>
        <v>-139</v>
      </c>
      <c r="I44" s="65" t="s">
        <v>210</v>
      </c>
      <c r="J44" s="66" t="s">
        <v>211</v>
      </c>
      <c r="K44" s="65">
        <v>-139</v>
      </c>
      <c r="L44" s="65" t="s">
        <v>128</v>
      </c>
      <c r="M44" s="66" t="s">
        <v>101</v>
      </c>
      <c r="N44" s="66"/>
      <c r="O44" s="67" t="s">
        <v>120</v>
      </c>
      <c r="P44" s="67" t="s">
        <v>121</v>
      </c>
    </row>
    <row r="45" spans="1:16" ht="12.75" customHeight="1" x14ac:dyDescent="0.2">
      <c r="A45" s="33" t="str">
        <f t="shared" si="6"/>
        <v> BBS 69 </v>
      </c>
      <c r="B45" s="16" t="str">
        <f t="shared" si="7"/>
        <v>I</v>
      </c>
      <c r="C45" s="33">
        <f t="shared" si="8"/>
        <v>45636.59</v>
      </c>
      <c r="D45" t="str">
        <f t="shared" si="9"/>
        <v>vis</v>
      </c>
      <c r="E45">
        <f>VLOOKUP(C45,Active!C$21:E$968,3,FALSE)</f>
        <v>0</v>
      </c>
      <c r="F45" s="16" t="s">
        <v>97</v>
      </c>
      <c r="G45" t="str">
        <f t="shared" si="10"/>
        <v>45636.590</v>
      </c>
      <c r="H45" s="33">
        <f t="shared" si="11"/>
        <v>0</v>
      </c>
      <c r="I45" s="65" t="s">
        <v>212</v>
      </c>
      <c r="J45" s="66" t="s">
        <v>213</v>
      </c>
      <c r="K45" s="65">
        <v>0</v>
      </c>
      <c r="L45" s="65" t="s">
        <v>214</v>
      </c>
      <c r="M45" s="66" t="s">
        <v>101</v>
      </c>
      <c r="N45" s="66"/>
      <c r="O45" s="67" t="s">
        <v>204</v>
      </c>
      <c r="P45" s="67" t="s">
        <v>215</v>
      </c>
    </row>
    <row r="46" spans="1:16" ht="12.75" customHeight="1" x14ac:dyDescent="0.2">
      <c r="A46" s="33" t="str">
        <f t="shared" si="6"/>
        <v> AOEB 4 </v>
      </c>
      <c r="B46" s="16" t="str">
        <f t="shared" si="7"/>
        <v>I</v>
      </c>
      <c r="C46" s="33">
        <f t="shared" si="8"/>
        <v>45732.633999999998</v>
      </c>
      <c r="D46" t="str">
        <f t="shared" si="9"/>
        <v>vis</v>
      </c>
      <c r="E46">
        <f>VLOOKUP(C46,Active!C$21:E$968,3,FALSE)</f>
        <v>47.003067502677794</v>
      </c>
      <c r="F46" s="16" t="s">
        <v>97</v>
      </c>
      <c r="G46" t="str">
        <f t="shared" si="10"/>
        <v>45732.634</v>
      </c>
      <c r="H46" s="33">
        <f t="shared" si="11"/>
        <v>47</v>
      </c>
      <c r="I46" s="65" t="s">
        <v>216</v>
      </c>
      <c r="J46" s="66" t="s">
        <v>217</v>
      </c>
      <c r="K46" s="65">
        <v>47</v>
      </c>
      <c r="L46" s="65" t="s">
        <v>152</v>
      </c>
      <c r="M46" s="66" t="s">
        <v>101</v>
      </c>
      <c r="N46" s="66"/>
      <c r="O46" s="67" t="s">
        <v>120</v>
      </c>
      <c r="P46" s="67" t="s">
        <v>121</v>
      </c>
    </row>
    <row r="47" spans="1:16" ht="12.75" customHeight="1" x14ac:dyDescent="0.2">
      <c r="A47" s="33" t="str">
        <f t="shared" si="6"/>
        <v> BBS 71 </v>
      </c>
      <c r="B47" s="16" t="str">
        <f t="shared" si="7"/>
        <v>I</v>
      </c>
      <c r="C47" s="33">
        <f t="shared" si="8"/>
        <v>45765.322</v>
      </c>
      <c r="D47" t="str">
        <f t="shared" si="9"/>
        <v>vis</v>
      </c>
      <c r="E47">
        <f>VLOOKUP(C47,Active!C$21:E$968,3,FALSE)</f>
        <v>63.000279931643625</v>
      </c>
      <c r="F47" s="16" t="s">
        <v>97</v>
      </c>
      <c r="G47" t="str">
        <f t="shared" si="10"/>
        <v>45765.322</v>
      </c>
      <c r="H47" s="33">
        <f t="shared" si="11"/>
        <v>63</v>
      </c>
      <c r="I47" s="65" t="s">
        <v>218</v>
      </c>
      <c r="J47" s="66" t="s">
        <v>219</v>
      </c>
      <c r="K47" s="65">
        <v>63</v>
      </c>
      <c r="L47" s="65" t="s">
        <v>146</v>
      </c>
      <c r="M47" s="66" t="s">
        <v>101</v>
      </c>
      <c r="N47" s="66"/>
      <c r="O47" s="67" t="s">
        <v>204</v>
      </c>
      <c r="P47" s="67" t="s">
        <v>220</v>
      </c>
    </row>
    <row r="48" spans="1:16" ht="12.75" customHeight="1" x14ac:dyDescent="0.2">
      <c r="A48" s="33" t="str">
        <f t="shared" si="6"/>
        <v> BBS 75 </v>
      </c>
      <c r="B48" s="16" t="str">
        <f t="shared" si="7"/>
        <v>I</v>
      </c>
      <c r="C48" s="33">
        <f t="shared" si="8"/>
        <v>46057.521999999997</v>
      </c>
      <c r="D48" t="str">
        <f t="shared" si="9"/>
        <v>vis</v>
      </c>
      <c r="E48">
        <f>VLOOKUP(C48,Active!C$21:E$968,3,FALSE)</f>
        <v>206.00032495561257</v>
      </c>
      <c r="F48" s="16" t="s">
        <v>97</v>
      </c>
      <c r="G48" t="str">
        <f t="shared" si="10"/>
        <v>46057.522</v>
      </c>
      <c r="H48" s="33">
        <f t="shared" si="11"/>
        <v>206</v>
      </c>
      <c r="I48" s="65" t="s">
        <v>221</v>
      </c>
      <c r="J48" s="66" t="s">
        <v>222</v>
      </c>
      <c r="K48" s="65">
        <v>206</v>
      </c>
      <c r="L48" s="65" t="s">
        <v>146</v>
      </c>
      <c r="M48" s="66" t="s">
        <v>101</v>
      </c>
      <c r="N48" s="66"/>
      <c r="O48" s="67" t="s">
        <v>204</v>
      </c>
      <c r="P48" s="67" t="s">
        <v>223</v>
      </c>
    </row>
    <row r="49" spans="1:16" ht="12.75" customHeight="1" x14ac:dyDescent="0.2">
      <c r="A49" s="33" t="str">
        <f t="shared" si="6"/>
        <v> AOEB 4 </v>
      </c>
      <c r="B49" s="16" t="str">
        <f t="shared" si="7"/>
        <v>I</v>
      </c>
      <c r="C49" s="33">
        <f t="shared" si="8"/>
        <v>46108.597999999998</v>
      </c>
      <c r="D49" t="str">
        <f t="shared" si="9"/>
        <v>vis</v>
      </c>
      <c r="E49">
        <f>VLOOKUP(C49,Active!C$21:E$968,3,FALSE)</f>
        <v>230.99645876685295</v>
      </c>
      <c r="F49" s="16" t="s">
        <v>97</v>
      </c>
      <c r="G49" t="str">
        <f t="shared" si="10"/>
        <v>46108.598</v>
      </c>
      <c r="H49" s="33">
        <f t="shared" si="11"/>
        <v>231</v>
      </c>
      <c r="I49" s="65" t="s">
        <v>224</v>
      </c>
      <c r="J49" s="66" t="s">
        <v>225</v>
      </c>
      <c r="K49" s="65">
        <v>231</v>
      </c>
      <c r="L49" s="65" t="s">
        <v>226</v>
      </c>
      <c r="M49" s="66" t="s">
        <v>101</v>
      </c>
      <c r="N49" s="66"/>
      <c r="O49" s="67" t="s">
        <v>227</v>
      </c>
      <c r="P49" s="67" t="s">
        <v>121</v>
      </c>
    </row>
    <row r="50" spans="1:16" ht="12.75" customHeight="1" x14ac:dyDescent="0.2">
      <c r="A50" s="33" t="str">
        <f t="shared" si="6"/>
        <v> AOEB 4 </v>
      </c>
      <c r="B50" s="16" t="str">
        <f t="shared" si="7"/>
        <v>I</v>
      </c>
      <c r="C50" s="33">
        <f t="shared" si="8"/>
        <v>46112.7</v>
      </c>
      <c r="D50" t="str">
        <f t="shared" si="9"/>
        <v>vis</v>
      </c>
      <c r="E50">
        <f>VLOOKUP(C50,Active!C$21:E$968,3,FALSE)</f>
        <v>233.00394057618962</v>
      </c>
      <c r="F50" s="16" t="s">
        <v>97</v>
      </c>
      <c r="G50" t="str">
        <f t="shared" si="10"/>
        <v>46112.700</v>
      </c>
      <c r="H50" s="33">
        <f t="shared" si="11"/>
        <v>233</v>
      </c>
      <c r="I50" s="65" t="s">
        <v>228</v>
      </c>
      <c r="J50" s="66" t="s">
        <v>229</v>
      </c>
      <c r="K50" s="65">
        <v>233</v>
      </c>
      <c r="L50" s="65" t="s">
        <v>183</v>
      </c>
      <c r="M50" s="66" t="s">
        <v>101</v>
      </c>
      <c r="N50" s="66"/>
      <c r="O50" s="67" t="s">
        <v>230</v>
      </c>
      <c r="P50" s="67" t="s">
        <v>121</v>
      </c>
    </row>
    <row r="51" spans="1:16" ht="12.75" customHeight="1" x14ac:dyDescent="0.2">
      <c r="A51" s="33" t="str">
        <f t="shared" si="6"/>
        <v> BBS 79 </v>
      </c>
      <c r="B51" s="16" t="str">
        <f t="shared" si="7"/>
        <v>I</v>
      </c>
      <c r="C51" s="33">
        <f t="shared" si="8"/>
        <v>46433.506000000001</v>
      </c>
      <c r="D51" t="str">
        <f t="shared" si="9"/>
        <v>vis</v>
      </c>
      <c r="E51">
        <f>VLOOKUP(C51,Active!C$21:E$968,3,FALSE)</f>
        <v>390.00350403943543</v>
      </c>
      <c r="F51" s="16" t="str">
        <f>LEFT(M51,1)</f>
        <v>V</v>
      </c>
      <c r="G51" t="str">
        <f t="shared" si="10"/>
        <v>46433.506</v>
      </c>
      <c r="H51" s="33">
        <f t="shared" si="11"/>
        <v>390</v>
      </c>
      <c r="I51" s="65" t="s">
        <v>231</v>
      </c>
      <c r="J51" s="66" t="s">
        <v>232</v>
      </c>
      <c r="K51" s="65">
        <v>390</v>
      </c>
      <c r="L51" s="65" t="s">
        <v>111</v>
      </c>
      <c r="M51" s="66" t="s">
        <v>101</v>
      </c>
      <c r="N51" s="66"/>
      <c r="O51" s="67" t="s">
        <v>204</v>
      </c>
      <c r="P51" s="67" t="s">
        <v>233</v>
      </c>
    </row>
    <row r="52" spans="1:16" ht="12.75" customHeight="1" x14ac:dyDescent="0.2">
      <c r="A52" s="33" t="str">
        <f t="shared" si="6"/>
        <v> AOEB 4 </v>
      </c>
      <c r="B52" s="16" t="str">
        <f t="shared" si="7"/>
        <v>I</v>
      </c>
      <c r="C52" s="33">
        <f t="shared" si="8"/>
        <v>46437.593000000001</v>
      </c>
      <c r="D52" t="str">
        <f t="shared" si="9"/>
        <v>vis</v>
      </c>
      <c r="E52">
        <f>VLOOKUP(C52,Active!C$21:E$968,3,FALSE)</f>
        <v>392.00364498403809</v>
      </c>
      <c r="F52" s="16" t="str">
        <f>LEFT(M52,1)</f>
        <v>V</v>
      </c>
      <c r="G52" t="str">
        <f t="shared" si="10"/>
        <v>46437.593</v>
      </c>
      <c r="H52" s="33">
        <f t="shared" si="11"/>
        <v>392</v>
      </c>
      <c r="I52" s="65" t="s">
        <v>234</v>
      </c>
      <c r="J52" s="66" t="s">
        <v>235</v>
      </c>
      <c r="K52" s="65">
        <v>392</v>
      </c>
      <c r="L52" s="65" t="s">
        <v>111</v>
      </c>
      <c r="M52" s="66" t="s">
        <v>101</v>
      </c>
      <c r="N52" s="66"/>
      <c r="O52" s="67" t="s">
        <v>120</v>
      </c>
      <c r="P52" s="67" t="s">
        <v>121</v>
      </c>
    </row>
    <row r="53" spans="1:16" ht="12.75" customHeight="1" x14ac:dyDescent="0.2">
      <c r="A53" s="33" t="str">
        <f t="shared" si="6"/>
        <v> AOEB 4 </v>
      </c>
      <c r="B53" s="16" t="str">
        <f t="shared" si="7"/>
        <v>I</v>
      </c>
      <c r="C53" s="33">
        <f t="shared" si="8"/>
        <v>46439.633999999998</v>
      </c>
      <c r="D53" t="str">
        <f t="shared" si="9"/>
        <v>vis</v>
      </c>
      <c r="E53">
        <f>VLOOKUP(C53,Active!C$21:E$968,3,FALSE)</f>
        <v>393.00249197888257</v>
      </c>
      <c r="F53" s="16" t="str">
        <f>LEFT(M53,1)</f>
        <v>V</v>
      </c>
      <c r="G53" t="str">
        <f t="shared" si="10"/>
        <v>46439.634</v>
      </c>
      <c r="H53" s="33">
        <f t="shared" si="11"/>
        <v>393</v>
      </c>
      <c r="I53" s="65" t="s">
        <v>236</v>
      </c>
      <c r="J53" s="66" t="s">
        <v>237</v>
      </c>
      <c r="K53" s="65">
        <v>393</v>
      </c>
      <c r="L53" s="65" t="s">
        <v>158</v>
      </c>
      <c r="M53" s="66" t="s">
        <v>101</v>
      </c>
      <c r="N53" s="66"/>
      <c r="O53" s="67" t="s">
        <v>238</v>
      </c>
      <c r="P53" s="67" t="s">
        <v>121</v>
      </c>
    </row>
    <row r="54" spans="1:16" ht="12.75" customHeight="1" x14ac:dyDescent="0.2">
      <c r="A54" s="33" t="str">
        <f t="shared" si="6"/>
        <v> AOEB 4 </v>
      </c>
      <c r="B54" s="16" t="str">
        <f t="shared" si="7"/>
        <v>I</v>
      </c>
      <c r="C54" s="33">
        <f t="shared" si="8"/>
        <v>46441.677000000003</v>
      </c>
      <c r="D54" t="str">
        <f t="shared" si="9"/>
        <v>vis</v>
      </c>
      <c r="E54">
        <f>VLOOKUP(C54,Active!C$21:E$968,3,FALSE)</f>
        <v>394.0023177556954</v>
      </c>
      <c r="F54" s="16" t="str">
        <f>LEFT(M54,1)</f>
        <v>V</v>
      </c>
      <c r="G54" t="str">
        <f t="shared" si="10"/>
        <v>46441.677</v>
      </c>
      <c r="H54" s="33">
        <f t="shared" si="11"/>
        <v>394</v>
      </c>
      <c r="I54" s="65" t="s">
        <v>239</v>
      </c>
      <c r="J54" s="66" t="s">
        <v>240</v>
      </c>
      <c r="K54" s="65">
        <v>394</v>
      </c>
      <c r="L54" s="65" t="s">
        <v>158</v>
      </c>
      <c r="M54" s="66" t="s">
        <v>101</v>
      </c>
      <c r="N54" s="66"/>
      <c r="O54" s="67" t="s">
        <v>238</v>
      </c>
      <c r="P54" s="67" t="s">
        <v>121</v>
      </c>
    </row>
    <row r="55" spans="1:16" ht="12.75" customHeight="1" x14ac:dyDescent="0.2">
      <c r="A55" s="33" t="str">
        <f t="shared" si="6"/>
        <v> BBS 81 </v>
      </c>
      <c r="B55" s="16" t="str">
        <f t="shared" si="7"/>
        <v>I</v>
      </c>
      <c r="C55" s="33">
        <f t="shared" si="8"/>
        <v>46674.622000000003</v>
      </c>
      <c r="D55" t="str">
        <f t="shared" si="9"/>
        <v>vis</v>
      </c>
      <c r="E55">
        <f>VLOOKUP(C55,Active!C$21:E$968,3,FALSE)</f>
        <v>508.00350012430846</v>
      </c>
      <c r="F55" s="16" t="str">
        <f>LEFT(M55,1)</f>
        <v>V</v>
      </c>
      <c r="G55" t="str">
        <f t="shared" si="10"/>
        <v>46674.622</v>
      </c>
      <c r="H55" s="33">
        <f t="shared" si="11"/>
        <v>508</v>
      </c>
      <c r="I55" s="65" t="s">
        <v>241</v>
      </c>
      <c r="J55" s="66" t="s">
        <v>242</v>
      </c>
      <c r="K55" s="65">
        <v>508</v>
      </c>
      <c r="L55" s="65" t="s">
        <v>111</v>
      </c>
      <c r="M55" s="66" t="s">
        <v>101</v>
      </c>
      <c r="N55" s="66"/>
      <c r="O55" s="67" t="s">
        <v>204</v>
      </c>
      <c r="P55" s="67" t="s">
        <v>243</v>
      </c>
    </row>
    <row r="56" spans="1:16" ht="12.75" customHeight="1" x14ac:dyDescent="0.2">
      <c r="A56" s="33" t="str">
        <f t="shared" si="6"/>
        <v> AOEB 4 </v>
      </c>
      <c r="B56" s="16" t="str">
        <f t="shared" si="7"/>
        <v>I</v>
      </c>
      <c r="C56" s="33">
        <f t="shared" si="8"/>
        <v>46735.925000000003</v>
      </c>
      <c r="D56" t="str">
        <f t="shared" si="9"/>
        <v>vis</v>
      </c>
      <c r="E56">
        <f>VLOOKUP(C56,Active!C$21:E$968,3,FALSE)</f>
        <v>538.00463551138728</v>
      </c>
      <c r="F56" s="16" t="s">
        <v>97</v>
      </c>
      <c r="G56" t="str">
        <f t="shared" si="10"/>
        <v>46735.925</v>
      </c>
      <c r="H56" s="33">
        <f t="shared" si="11"/>
        <v>538</v>
      </c>
      <c r="I56" s="65" t="s">
        <v>244</v>
      </c>
      <c r="J56" s="66" t="s">
        <v>245</v>
      </c>
      <c r="K56" s="65">
        <v>538</v>
      </c>
      <c r="L56" s="65" t="s">
        <v>246</v>
      </c>
      <c r="M56" s="66" t="s">
        <v>101</v>
      </c>
      <c r="N56" s="66"/>
      <c r="O56" s="67" t="s">
        <v>230</v>
      </c>
      <c r="P56" s="67" t="s">
        <v>121</v>
      </c>
    </row>
    <row r="57" spans="1:16" ht="12.75" customHeight="1" x14ac:dyDescent="0.2">
      <c r="A57" s="33" t="str">
        <f t="shared" si="6"/>
        <v> BBS 82 </v>
      </c>
      <c r="B57" s="16" t="str">
        <f t="shared" si="7"/>
        <v>I</v>
      </c>
      <c r="C57" s="33">
        <f t="shared" si="8"/>
        <v>46766.576000000001</v>
      </c>
      <c r="D57" t="str">
        <f t="shared" si="9"/>
        <v>vis</v>
      </c>
      <c r="E57">
        <f>VLOOKUP(C57,Active!C$21:E$968,3,FALSE)</f>
        <v>553.00495850943469</v>
      </c>
      <c r="F57" s="16" t="s">
        <v>97</v>
      </c>
      <c r="G57" t="str">
        <f t="shared" si="10"/>
        <v>46766.576</v>
      </c>
      <c r="H57" s="33">
        <f t="shared" si="11"/>
        <v>553</v>
      </c>
      <c r="I57" s="65" t="s">
        <v>247</v>
      </c>
      <c r="J57" s="66" t="s">
        <v>248</v>
      </c>
      <c r="K57" s="65">
        <v>553</v>
      </c>
      <c r="L57" s="65" t="s">
        <v>249</v>
      </c>
      <c r="M57" s="66" t="s">
        <v>101</v>
      </c>
      <c r="N57" s="66"/>
      <c r="O57" s="67" t="s">
        <v>125</v>
      </c>
      <c r="P57" s="67" t="s">
        <v>250</v>
      </c>
    </row>
    <row r="58" spans="1:16" ht="12.75" customHeight="1" x14ac:dyDescent="0.2">
      <c r="A58" s="33" t="str">
        <f t="shared" si="6"/>
        <v> AOEB 4 </v>
      </c>
      <c r="B58" s="16" t="str">
        <f t="shared" si="7"/>
        <v>I</v>
      </c>
      <c r="C58" s="33">
        <f t="shared" si="8"/>
        <v>46819.7</v>
      </c>
      <c r="D58" t="str">
        <f t="shared" si="9"/>
        <v>vis</v>
      </c>
      <c r="E58">
        <f>VLOOKUP(C58,Active!C$21:E$968,3,FALSE)</f>
        <v>579.00336505239443</v>
      </c>
      <c r="F58" s="16" t="s">
        <v>97</v>
      </c>
      <c r="G58" t="str">
        <f t="shared" si="10"/>
        <v>46819.700</v>
      </c>
      <c r="H58" s="33">
        <f t="shared" si="11"/>
        <v>579</v>
      </c>
      <c r="I58" s="65" t="s">
        <v>251</v>
      </c>
      <c r="J58" s="66" t="s">
        <v>252</v>
      </c>
      <c r="K58" s="65">
        <v>579</v>
      </c>
      <c r="L58" s="65" t="s">
        <v>111</v>
      </c>
      <c r="M58" s="66" t="s">
        <v>101</v>
      </c>
      <c r="N58" s="66"/>
      <c r="O58" s="67" t="s">
        <v>253</v>
      </c>
      <c r="P58" s="67" t="s">
        <v>121</v>
      </c>
    </row>
    <row r="59" spans="1:16" ht="12.75" customHeight="1" x14ac:dyDescent="0.2">
      <c r="A59" s="33" t="str">
        <f t="shared" si="6"/>
        <v> BBS 85 </v>
      </c>
      <c r="B59" s="16" t="str">
        <f t="shared" si="7"/>
        <v>I</v>
      </c>
      <c r="C59" s="33">
        <f t="shared" si="8"/>
        <v>47048.559000000001</v>
      </c>
      <c r="D59" t="str">
        <f t="shared" si="9"/>
        <v>vis</v>
      </c>
      <c r="E59">
        <f>VLOOKUP(C59,Active!C$21:E$968,3,FALSE)</f>
        <v>691.004895867389</v>
      </c>
      <c r="F59" s="16" t="s">
        <v>97</v>
      </c>
      <c r="G59" t="str">
        <f t="shared" si="10"/>
        <v>47048.559</v>
      </c>
      <c r="H59" s="33">
        <f t="shared" si="11"/>
        <v>691</v>
      </c>
      <c r="I59" s="65" t="s">
        <v>254</v>
      </c>
      <c r="J59" s="66" t="s">
        <v>255</v>
      </c>
      <c r="K59" s="65">
        <v>691</v>
      </c>
      <c r="L59" s="65" t="s">
        <v>249</v>
      </c>
      <c r="M59" s="66" t="s">
        <v>101</v>
      </c>
      <c r="N59" s="66"/>
      <c r="O59" s="67" t="s">
        <v>204</v>
      </c>
      <c r="P59" s="67" t="s">
        <v>256</v>
      </c>
    </row>
    <row r="60" spans="1:16" ht="12.75" customHeight="1" x14ac:dyDescent="0.2">
      <c r="A60" s="33" t="str">
        <f t="shared" si="6"/>
        <v> BRNO 30 </v>
      </c>
      <c r="B60" s="16" t="str">
        <f t="shared" si="7"/>
        <v>I</v>
      </c>
      <c r="C60" s="33">
        <f t="shared" si="8"/>
        <v>47095.563000000002</v>
      </c>
      <c r="D60" t="str">
        <f t="shared" si="9"/>
        <v>vis</v>
      </c>
      <c r="E60">
        <f>VLOOKUP(C60,Active!C$21:E$968,3,FALSE)</f>
        <v>714.00822959876075</v>
      </c>
      <c r="F60" s="16" t="s">
        <v>97</v>
      </c>
      <c r="G60" t="str">
        <f t="shared" si="10"/>
        <v>47095.563</v>
      </c>
      <c r="H60" s="33">
        <f t="shared" si="11"/>
        <v>714</v>
      </c>
      <c r="I60" s="65" t="s">
        <v>257</v>
      </c>
      <c r="J60" s="66" t="s">
        <v>258</v>
      </c>
      <c r="K60" s="65">
        <v>714</v>
      </c>
      <c r="L60" s="65" t="s">
        <v>132</v>
      </c>
      <c r="M60" s="66" t="s">
        <v>101</v>
      </c>
      <c r="N60" s="66"/>
      <c r="O60" s="67" t="s">
        <v>259</v>
      </c>
      <c r="P60" s="67" t="s">
        <v>260</v>
      </c>
    </row>
    <row r="61" spans="1:16" ht="12.75" customHeight="1" x14ac:dyDescent="0.2">
      <c r="A61" s="33" t="str">
        <f t="shared" si="6"/>
        <v> BBS 86 </v>
      </c>
      <c r="B61" s="16" t="str">
        <f t="shared" si="7"/>
        <v>I</v>
      </c>
      <c r="C61" s="33">
        <f t="shared" si="8"/>
        <v>47134.373</v>
      </c>
      <c r="D61" t="str">
        <f t="shared" si="9"/>
        <v>vis</v>
      </c>
      <c r="E61">
        <f>VLOOKUP(C61,Active!C$21:E$968,3,FALSE)</f>
        <v>733.00149362127934</v>
      </c>
      <c r="F61" s="16" t="s">
        <v>97</v>
      </c>
      <c r="G61" t="str">
        <f t="shared" si="10"/>
        <v>47134.373</v>
      </c>
      <c r="H61" s="33">
        <f t="shared" si="11"/>
        <v>733</v>
      </c>
      <c r="I61" s="65" t="s">
        <v>261</v>
      </c>
      <c r="J61" s="66" t="s">
        <v>262</v>
      </c>
      <c r="K61" s="65">
        <v>733</v>
      </c>
      <c r="L61" s="65" t="s">
        <v>168</v>
      </c>
      <c r="M61" s="66" t="s">
        <v>101</v>
      </c>
      <c r="N61" s="66"/>
      <c r="O61" s="67" t="s">
        <v>204</v>
      </c>
      <c r="P61" s="67" t="s">
        <v>263</v>
      </c>
    </row>
    <row r="62" spans="1:16" ht="12.75" customHeight="1" x14ac:dyDescent="0.2">
      <c r="A62" s="33" t="str">
        <f t="shared" si="6"/>
        <v> AOEB 4 </v>
      </c>
      <c r="B62" s="16" t="str">
        <f t="shared" si="7"/>
        <v>I</v>
      </c>
      <c r="C62" s="33">
        <f t="shared" si="8"/>
        <v>47152.771000000001</v>
      </c>
      <c r="D62" t="str">
        <f t="shared" si="9"/>
        <v>vis</v>
      </c>
      <c r="E62">
        <f>VLOOKUP(C62,Active!C$21:E$968,3,FALSE)</f>
        <v>742.0053089133778</v>
      </c>
      <c r="F62" s="16" t="s">
        <v>97</v>
      </c>
      <c r="G62" t="str">
        <f t="shared" si="10"/>
        <v>47152.771</v>
      </c>
      <c r="H62" s="33">
        <f t="shared" si="11"/>
        <v>742</v>
      </c>
      <c r="I62" s="65" t="s">
        <v>264</v>
      </c>
      <c r="J62" s="66" t="s">
        <v>265</v>
      </c>
      <c r="K62" s="65">
        <v>742</v>
      </c>
      <c r="L62" s="65" t="s">
        <v>266</v>
      </c>
      <c r="M62" s="66" t="s">
        <v>101</v>
      </c>
      <c r="N62" s="66"/>
      <c r="O62" s="67" t="s">
        <v>230</v>
      </c>
      <c r="P62" s="67" t="s">
        <v>121</v>
      </c>
    </row>
    <row r="63" spans="1:16" ht="12.75" customHeight="1" x14ac:dyDescent="0.2">
      <c r="A63" s="33" t="str">
        <f t="shared" si="6"/>
        <v> BBS 89 </v>
      </c>
      <c r="B63" s="16" t="str">
        <f t="shared" si="7"/>
        <v>I</v>
      </c>
      <c r="C63" s="33">
        <f t="shared" si="8"/>
        <v>47430.673000000003</v>
      </c>
      <c r="D63" t="str">
        <f t="shared" si="9"/>
        <v>vis</v>
      </c>
      <c r="E63">
        <f>VLOOKUP(C63,Active!C$21:E$968,3,FALSE)</f>
        <v>878.00804167262379</v>
      </c>
      <c r="F63" s="16" t="s">
        <v>97</v>
      </c>
      <c r="G63" t="str">
        <f t="shared" si="10"/>
        <v>47430.673</v>
      </c>
      <c r="H63" s="33">
        <f t="shared" si="11"/>
        <v>878</v>
      </c>
      <c r="I63" s="65" t="s">
        <v>267</v>
      </c>
      <c r="J63" s="66" t="s">
        <v>268</v>
      </c>
      <c r="K63" s="65">
        <v>878</v>
      </c>
      <c r="L63" s="65" t="s">
        <v>269</v>
      </c>
      <c r="M63" s="66" t="s">
        <v>101</v>
      </c>
      <c r="N63" s="66"/>
      <c r="O63" s="67" t="s">
        <v>204</v>
      </c>
      <c r="P63" s="67" t="s">
        <v>270</v>
      </c>
    </row>
    <row r="64" spans="1:16" ht="12.75" customHeight="1" x14ac:dyDescent="0.2">
      <c r="A64" s="33" t="str">
        <f t="shared" si="6"/>
        <v> BRNO 30 </v>
      </c>
      <c r="B64" s="16" t="str">
        <f t="shared" si="7"/>
        <v>I</v>
      </c>
      <c r="C64" s="33">
        <f t="shared" si="8"/>
        <v>47471.538</v>
      </c>
      <c r="D64" t="str">
        <f t="shared" si="9"/>
        <v>vis</v>
      </c>
      <c r="E64">
        <f>VLOOKUP(C64,Active!C$21:E$968,3,FALSE)</f>
        <v>898.00700416374036</v>
      </c>
      <c r="F64" s="16" t="s">
        <v>97</v>
      </c>
      <c r="G64" t="str">
        <f t="shared" si="10"/>
        <v>47471.538</v>
      </c>
      <c r="H64" s="33">
        <f t="shared" si="11"/>
        <v>898</v>
      </c>
      <c r="I64" s="65" t="s">
        <v>271</v>
      </c>
      <c r="J64" s="66" t="s">
        <v>272</v>
      </c>
      <c r="K64" s="65">
        <v>898</v>
      </c>
      <c r="L64" s="65" t="s">
        <v>115</v>
      </c>
      <c r="M64" s="66" t="s">
        <v>101</v>
      </c>
      <c r="N64" s="66"/>
      <c r="O64" s="67" t="s">
        <v>259</v>
      </c>
      <c r="P64" s="67" t="s">
        <v>260</v>
      </c>
    </row>
    <row r="65" spans="1:16" ht="12.75" customHeight="1" x14ac:dyDescent="0.2">
      <c r="A65" s="33" t="str">
        <f t="shared" si="6"/>
        <v> BRNO 30 </v>
      </c>
      <c r="B65" s="16" t="str">
        <f t="shared" si="7"/>
        <v>I</v>
      </c>
      <c r="C65" s="33">
        <f t="shared" si="8"/>
        <v>47471.540999999997</v>
      </c>
      <c r="D65" t="str">
        <f t="shared" si="9"/>
        <v>vis</v>
      </c>
      <c r="E65">
        <f>VLOOKUP(C65,Active!C$21:E$968,3,FALSE)</f>
        <v>898.00847233668571</v>
      </c>
      <c r="F65" s="16" t="s">
        <v>97</v>
      </c>
      <c r="G65" t="str">
        <f t="shared" si="10"/>
        <v>47471.541</v>
      </c>
      <c r="H65" s="33">
        <f t="shared" si="11"/>
        <v>898</v>
      </c>
      <c r="I65" s="65" t="s">
        <v>273</v>
      </c>
      <c r="J65" s="66" t="s">
        <v>274</v>
      </c>
      <c r="K65" s="65">
        <v>898</v>
      </c>
      <c r="L65" s="65" t="s">
        <v>132</v>
      </c>
      <c r="M65" s="66" t="s">
        <v>101</v>
      </c>
      <c r="N65" s="66"/>
      <c r="O65" s="67" t="s">
        <v>275</v>
      </c>
      <c r="P65" s="67" t="s">
        <v>260</v>
      </c>
    </row>
    <row r="66" spans="1:16" ht="12.75" customHeight="1" x14ac:dyDescent="0.2">
      <c r="A66" s="33" t="str">
        <f t="shared" si="6"/>
        <v> BRNO 30 </v>
      </c>
      <c r="B66" s="16" t="str">
        <f t="shared" si="7"/>
        <v>I</v>
      </c>
      <c r="C66" s="33">
        <f t="shared" si="8"/>
        <v>47471.542999999998</v>
      </c>
      <c r="D66" t="str">
        <f t="shared" si="9"/>
        <v>vis</v>
      </c>
      <c r="E66">
        <f>VLOOKUP(C66,Active!C$21:E$968,3,FALSE)</f>
        <v>898.00945111865053</v>
      </c>
      <c r="F66" s="16" t="s">
        <v>97</v>
      </c>
      <c r="G66" t="str">
        <f t="shared" si="10"/>
        <v>47471.543</v>
      </c>
      <c r="H66" s="33">
        <f t="shared" si="11"/>
        <v>898</v>
      </c>
      <c r="I66" s="65" t="s">
        <v>276</v>
      </c>
      <c r="J66" s="66" t="s">
        <v>277</v>
      </c>
      <c r="K66" s="65">
        <v>898</v>
      </c>
      <c r="L66" s="65" t="s">
        <v>138</v>
      </c>
      <c r="M66" s="66" t="s">
        <v>101</v>
      </c>
      <c r="N66" s="66"/>
      <c r="O66" s="67" t="s">
        <v>278</v>
      </c>
      <c r="P66" s="67" t="s">
        <v>260</v>
      </c>
    </row>
    <row r="67" spans="1:16" ht="12.75" customHeight="1" x14ac:dyDescent="0.2">
      <c r="A67" s="33" t="str">
        <f t="shared" si="6"/>
        <v> BRNO 30 </v>
      </c>
      <c r="B67" s="16" t="str">
        <f t="shared" si="7"/>
        <v>I</v>
      </c>
      <c r="C67" s="33">
        <f t="shared" si="8"/>
        <v>47471.546000000002</v>
      </c>
      <c r="D67" t="str">
        <f t="shared" si="9"/>
        <v>vis</v>
      </c>
      <c r="E67">
        <f>VLOOKUP(C67,Active!C$21:E$968,3,FALSE)</f>
        <v>898.01091929159941</v>
      </c>
      <c r="F67" s="16" t="s">
        <v>97</v>
      </c>
      <c r="G67" t="str">
        <f t="shared" si="10"/>
        <v>47471.546</v>
      </c>
      <c r="H67" s="33">
        <f t="shared" si="11"/>
        <v>898</v>
      </c>
      <c r="I67" s="65" t="s">
        <v>279</v>
      </c>
      <c r="J67" s="66" t="s">
        <v>280</v>
      </c>
      <c r="K67" s="65">
        <v>898</v>
      </c>
      <c r="L67" s="65" t="s">
        <v>281</v>
      </c>
      <c r="M67" s="66" t="s">
        <v>101</v>
      </c>
      <c r="N67" s="66"/>
      <c r="O67" s="67" t="s">
        <v>282</v>
      </c>
      <c r="P67" s="67" t="s">
        <v>260</v>
      </c>
    </row>
    <row r="68" spans="1:16" ht="12.75" customHeight="1" x14ac:dyDescent="0.2">
      <c r="A68" s="33" t="str">
        <f t="shared" si="6"/>
        <v> BBS 91 </v>
      </c>
      <c r="B68" s="16" t="str">
        <f t="shared" si="7"/>
        <v>I</v>
      </c>
      <c r="C68" s="33">
        <f t="shared" si="8"/>
        <v>47559.406999999999</v>
      </c>
      <c r="D68" t="str">
        <f t="shared" si="9"/>
        <v>vis</v>
      </c>
      <c r="E68">
        <f>VLOOKUP(C68,Active!C$21:E$968,3,FALSE)</f>
        <v>941.00930038622857</v>
      </c>
      <c r="F68" s="16" t="s">
        <v>97</v>
      </c>
      <c r="G68" t="str">
        <f t="shared" si="10"/>
        <v>47559.407</v>
      </c>
      <c r="H68" s="33">
        <f t="shared" si="11"/>
        <v>941</v>
      </c>
      <c r="I68" s="65" t="s">
        <v>283</v>
      </c>
      <c r="J68" s="66" t="s">
        <v>284</v>
      </c>
      <c r="K68" s="65">
        <v>941</v>
      </c>
      <c r="L68" s="65" t="s">
        <v>138</v>
      </c>
      <c r="M68" s="66" t="s">
        <v>101</v>
      </c>
      <c r="N68" s="66"/>
      <c r="O68" s="67" t="s">
        <v>285</v>
      </c>
      <c r="P68" s="67" t="s">
        <v>286</v>
      </c>
    </row>
    <row r="69" spans="1:16" ht="12.75" customHeight="1" x14ac:dyDescent="0.2">
      <c r="A69" s="33" t="str">
        <f t="shared" si="6"/>
        <v> BBS 92 </v>
      </c>
      <c r="B69" s="16" t="str">
        <f t="shared" si="7"/>
        <v>I</v>
      </c>
      <c r="C69" s="33">
        <f t="shared" si="8"/>
        <v>47800.514999999999</v>
      </c>
      <c r="D69" t="str">
        <f t="shared" si="9"/>
        <v>vis</v>
      </c>
      <c r="E69">
        <f>VLOOKUP(C69,Active!C$21:E$968,3,FALSE)</f>
        <v>1059.0053813432426</v>
      </c>
      <c r="F69" s="16" t="s">
        <v>97</v>
      </c>
      <c r="G69" t="str">
        <f t="shared" si="10"/>
        <v>47800.515</v>
      </c>
      <c r="H69" s="33">
        <f t="shared" si="11"/>
        <v>1059</v>
      </c>
      <c r="I69" s="65" t="s">
        <v>287</v>
      </c>
      <c r="J69" s="66" t="s">
        <v>288</v>
      </c>
      <c r="K69" s="65">
        <v>1059</v>
      </c>
      <c r="L69" s="65" t="s">
        <v>266</v>
      </c>
      <c r="M69" s="66" t="s">
        <v>101</v>
      </c>
      <c r="N69" s="66"/>
      <c r="O69" s="67" t="s">
        <v>204</v>
      </c>
      <c r="P69" s="67" t="s">
        <v>289</v>
      </c>
    </row>
    <row r="70" spans="1:16" ht="12.75" customHeight="1" x14ac:dyDescent="0.2">
      <c r="A70" s="33" t="str">
        <f t="shared" si="6"/>
        <v> BBS 93 </v>
      </c>
      <c r="B70" s="16" t="str">
        <f t="shared" si="7"/>
        <v>I</v>
      </c>
      <c r="C70" s="33">
        <f t="shared" si="8"/>
        <v>47886.358999999997</v>
      </c>
      <c r="D70" t="str">
        <f t="shared" si="9"/>
        <v>vis</v>
      </c>
      <c r="E70">
        <f>VLOOKUP(C70,Active!C$21:E$968,3,FALSE)</f>
        <v>1101.0166608266009</v>
      </c>
      <c r="F70" s="16" t="s">
        <v>97</v>
      </c>
      <c r="G70" t="str">
        <f t="shared" si="10"/>
        <v>47886.359</v>
      </c>
      <c r="H70" s="33">
        <f t="shared" si="11"/>
        <v>1101</v>
      </c>
      <c r="I70" s="65" t="s">
        <v>290</v>
      </c>
      <c r="J70" s="66" t="s">
        <v>291</v>
      </c>
      <c r="K70" s="65">
        <v>1101</v>
      </c>
      <c r="L70" s="65" t="s">
        <v>292</v>
      </c>
      <c r="M70" s="66" t="s">
        <v>101</v>
      </c>
      <c r="N70" s="66"/>
      <c r="O70" s="67" t="s">
        <v>204</v>
      </c>
      <c r="P70" s="67" t="s">
        <v>293</v>
      </c>
    </row>
    <row r="71" spans="1:16" ht="12.75" customHeight="1" x14ac:dyDescent="0.2">
      <c r="A71" s="33" t="str">
        <f t="shared" si="6"/>
        <v> BBS 94 </v>
      </c>
      <c r="B71" s="16" t="str">
        <f t="shared" si="7"/>
        <v>I</v>
      </c>
      <c r="C71" s="33">
        <f t="shared" si="8"/>
        <v>47890.442999999999</v>
      </c>
      <c r="D71" t="str">
        <f t="shared" si="9"/>
        <v>vis</v>
      </c>
      <c r="E71">
        <f>VLOOKUP(C71,Active!C$21:E$968,3,FALSE)</f>
        <v>1103.0153335982582</v>
      </c>
      <c r="F71" s="16" t="s">
        <v>97</v>
      </c>
      <c r="G71" t="str">
        <f t="shared" si="10"/>
        <v>47890.443</v>
      </c>
      <c r="H71" s="33">
        <f t="shared" si="11"/>
        <v>1103</v>
      </c>
      <c r="I71" s="65" t="s">
        <v>294</v>
      </c>
      <c r="J71" s="66" t="s">
        <v>295</v>
      </c>
      <c r="K71" s="65">
        <v>1103</v>
      </c>
      <c r="L71" s="65" t="s">
        <v>296</v>
      </c>
      <c r="M71" s="66" t="s">
        <v>101</v>
      </c>
      <c r="N71" s="66"/>
      <c r="O71" s="67" t="s">
        <v>285</v>
      </c>
      <c r="P71" s="67" t="s">
        <v>297</v>
      </c>
    </row>
    <row r="72" spans="1:16" ht="12.75" customHeight="1" x14ac:dyDescent="0.2">
      <c r="A72" s="33" t="str">
        <f t="shared" si="6"/>
        <v> BBS 96 </v>
      </c>
      <c r="B72" s="16" t="str">
        <f t="shared" si="7"/>
        <v>I</v>
      </c>
      <c r="C72" s="33">
        <f t="shared" si="8"/>
        <v>48178.561000000002</v>
      </c>
      <c r="D72" t="str">
        <f t="shared" si="9"/>
        <v>vis</v>
      </c>
      <c r="E72">
        <f>VLOOKUP(C72,Active!C$21:E$968,3,FALSE)</f>
        <v>1244.0176846325382</v>
      </c>
      <c r="F72" s="16" t="s">
        <v>97</v>
      </c>
      <c r="G72" t="str">
        <f t="shared" si="10"/>
        <v>48178.561</v>
      </c>
      <c r="H72" s="33">
        <f t="shared" si="11"/>
        <v>1244</v>
      </c>
      <c r="I72" s="65" t="s">
        <v>298</v>
      </c>
      <c r="J72" s="66" t="s">
        <v>299</v>
      </c>
      <c r="K72" s="65">
        <v>1244</v>
      </c>
      <c r="L72" s="65" t="s">
        <v>300</v>
      </c>
      <c r="M72" s="66" t="s">
        <v>101</v>
      </c>
      <c r="N72" s="66"/>
      <c r="O72" s="67" t="s">
        <v>107</v>
      </c>
      <c r="P72" s="67" t="s">
        <v>301</v>
      </c>
    </row>
    <row r="73" spans="1:16" ht="12.75" customHeight="1" x14ac:dyDescent="0.2">
      <c r="A73" s="33" t="str">
        <f t="shared" si="6"/>
        <v> BBS 97 </v>
      </c>
      <c r="B73" s="16" t="str">
        <f t="shared" si="7"/>
        <v>I</v>
      </c>
      <c r="C73" s="33">
        <f t="shared" si="8"/>
        <v>48260.298999999999</v>
      </c>
      <c r="D73" t="str">
        <f t="shared" si="9"/>
        <v>vis</v>
      </c>
      <c r="E73">
        <f>VLOOKUP(C73,Active!C$21:E$968,3,FALSE)</f>
        <v>1284.0195247426304</v>
      </c>
      <c r="F73" s="16" t="s">
        <v>97</v>
      </c>
      <c r="G73" t="str">
        <f t="shared" si="10"/>
        <v>48260.299</v>
      </c>
      <c r="H73" s="33">
        <f t="shared" si="11"/>
        <v>1284</v>
      </c>
      <c r="I73" s="65" t="s">
        <v>302</v>
      </c>
      <c r="J73" s="66" t="s">
        <v>303</v>
      </c>
      <c r="K73" s="65">
        <v>1284</v>
      </c>
      <c r="L73" s="65" t="s">
        <v>304</v>
      </c>
      <c r="M73" s="66" t="s">
        <v>101</v>
      </c>
      <c r="N73" s="66"/>
      <c r="O73" s="67" t="s">
        <v>125</v>
      </c>
      <c r="P73" s="67" t="s">
        <v>305</v>
      </c>
    </row>
    <row r="74" spans="1:16" ht="12.75" customHeight="1" x14ac:dyDescent="0.2">
      <c r="A74" s="33" t="str">
        <f t="shared" si="6"/>
        <v> BBS 97 </v>
      </c>
      <c r="B74" s="16" t="str">
        <f t="shared" si="7"/>
        <v>I</v>
      </c>
      <c r="C74" s="33">
        <f t="shared" si="8"/>
        <v>48260.302000000003</v>
      </c>
      <c r="D74" t="str">
        <f t="shared" si="9"/>
        <v>vis</v>
      </c>
      <c r="E74">
        <f>VLOOKUP(C74,Active!C$21:E$968,3,FALSE)</f>
        <v>1284.0209929155794</v>
      </c>
      <c r="F74" s="16" t="s">
        <v>97</v>
      </c>
      <c r="G74" t="str">
        <f t="shared" si="10"/>
        <v>48260.302</v>
      </c>
      <c r="H74" s="33">
        <f t="shared" si="11"/>
        <v>1284</v>
      </c>
      <c r="I74" s="65" t="s">
        <v>306</v>
      </c>
      <c r="J74" s="66" t="s">
        <v>307</v>
      </c>
      <c r="K74" s="65">
        <v>1284</v>
      </c>
      <c r="L74" s="65" t="s">
        <v>308</v>
      </c>
      <c r="M74" s="66" t="s">
        <v>101</v>
      </c>
      <c r="N74" s="66"/>
      <c r="O74" s="67" t="s">
        <v>107</v>
      </c>
      <c r="P74" s="67" t="s">
        <v>305</v>
      </c>
    </row>
    <row r="75" spans="1:16" ht="12.75" customHeight="1" x14ac:dyDescent="0.2">
      <c r="A75" s="33" t="str">
        <f t="shared" ref="A75:A106" si="12">P75</f>
        <v> BBS 99 </v>
      </c>
      <c r="B75" s="16" t="str">
        <f t="shared" ref="B75:B106" si="13">IF(H75=INT(H75),"I","II")</f>
        <v>I</v>
      </c>
      <c r="C75" s="33">
        <f t="shared" ref="C75:C106" si="14">1*G75</f>
        <v>48509.595999999998</v>
      </c>
      <c r="D75" t="str">
        <f t="shared" ref="D75:D106" si="15">VLOOKUP(F75,I$1:J$5,2,FALSE)</f>
        <v>vis</v>
      </c>
      <c r="E75">
        <f>VLOOKUP(C75,Active!C$21:E$968,3,FALSE)</f>
        <v>1406.0232284535837</v>
      </c>
      <c r="F75" s="16" t="s">
        <v>97</v>
      </c>
      <c r="G75" t="str">
        <f t="shared" ref="G75:G106" si="16">MID(I75,3,LEN(I75)-3)</f>
        <v>48509.596</v>
      </c>
      <c r="H75" s="33">
        <f t="shared" ref="H75:H106" si="17">1*K75</f>
        <v>1406</v>
      </c>
      <c r="I75" s="65" t="s">
        <v>309</v>
      </c>
      <c r="J75" s="66" t="s">
        <v>310</v>
      </c>
      <c r="K75" s="65">
        <v>1406</v>
      </c>
      <c r="L75" s="65" t="s">
        <v>311</v>
      </c>
      <c r="M75" s="66" t="s">
        <v>101</v>
      </c>
      <c r="N75" s="66"/>
      <c r="O75" s="67" t="s">
        <v>107</v>
      </c>
      <c r="P75" s="67" t="s">
        <v>312</v>
      </c>
    </row>
    <row r="76" spans="1:16" ht="12.75" customHeight="1" x14ac:dyDescent="0.2">
      <c r="A76" s="33" t="str">
        <f t="shared" si="12"/>
        <v> BBS 102 </v>
      </c>
      <c r="B76" s="16" t="str">
        <f t="shared" si="13"/>
        <v>I</v>
      </c>
      <c r="C76" s="33">
        <f t="shared" si="14"/>
        <v>48971.406000000003</v>
      </c>
      <c r="D76" t="str">
        <f t="shared" si="15"/>
        <v>vis</v>
      </c>
      <c r="E76">
        <f>VLOOKUP(C76,Active!C$21:E$968,3,FALSE)</f>
        <v>1632.0288779830855</v>
      </c>
      <c r="F76" s="16" t="s">
        <v>97</v>
      </c>
      <c r="G76" t="str">
        <f t="shared" si="16"/>
        <v>48971.406</v>
      </c>
      <c r="H76" s="33">
        <f t="shared" si="17"/>
        <v>1632</v>
      </c>
      <c r="I76" s="65" t="s">
        <v>313</v>
      </c>
      <c r="J76" s="66" t="s">
        <v>314</v>
      </c>
      <c r="K76" s="65">
        <v>1632</v>
      </c>
      <c r="L76" s="65" t="s">
        <v>315</v>
      </c>
      <c r="M76" s="66" t="s">
        <v>101</v>
      </c>
      <c r="N76" s="66"/>
      <c r="O76" s="67" t="s">
        <v>107</v>
      </c>
      <c r="P76" s="67" t="s">
        <v>316</v>
      </c>
    </row>
    <row r="77" spans="1:16" ht="12.75" customHeight="1" x14ac:dyDescent="0.2">
      <c r="A77" s="33" t="str">
        <f t="shared" si="12"/>
        <v> BBS 104 </v>
      </c>
      <c r="B77" s="16" t="str">
        <f t="shared" si="13"/>
        <v>I</v>
      </c>
      <c r="C77" s="33">
        <f t="shared" si="14"/>
        <v>49216.627</v>
      </c>
      <c r="D77" t="str">
        <f t="shared" si="15"/>
        <v>vis</v>
      </c>
      <c r="E77">
        <f>VLOOKUP(C77,Active!C$21:E$968,3,FALSE)</f>
        <v>1752.0378240502407</v>
      </c>
      <c r="F77" s="16" t="s">
        <v>97</v>
      </c>
      <c r="G77" t="str">
        <f t="shared" si="16"/>
        <v>49216.627</v>
      </c>
      <c r="H77" s="33">
        <f t="shared" si="17"/>
        <v>1752</v>
      </c>
      <c r="I77" s="65" t="s">
        <v>317</v>
      </c>
      <c r="J77" s="66" t="s">
        <v>318</v>
      </c>
      <c r="K77" s="65">
        <v>1752</v>
      </c>
      <c r="L77" s="65" t="s">
        <v>319</v>
      </c>
      <c r="M77" s="66" t="s">
        <v>101</v>
      </c>
      <c r="N77" s="66"/>
      <c r="O77" s="67" t="s">
        <v>107</v>
      </c>
      <c r="P77" s="67" t="s">
        <v>320</v>
      </c>
    </row>
    <row r="78" spans="1:16" ht="12.75" customHeight="1" x14ac:dyDescent="0.2">
      <c r="A78" s="33" t="str">
        <f t="shared" si="12"/>
        <v> BBS 108 </v>
      </c>
      <c r="B78" s="16" t="str">
        <f t="shared" si="13"/>
        <v>I</v>
      </c>
      <c r="C78" s="33">
        <f t="shared" si="14"/>
        <v>49723.383000000002</v>
      </c>
      <c r="D78" t="str">
        <f t="shared" si="15"/>
        <v>vis</v>
      </c>
      <c r="E78">
        <f>VLOOKUP(C78,Active!C$21:E$968,3,FALSE)</f>
        <v>2000.0396406695675</v>
      </c>
      <c r="F78" s="16" t="s">
        <v>97</v>
      </c>
      <c r="G78" t="str">
        <f t="shared" si="16"/>
        <v>49723.383</v>
      </c>
      <c r="H78" s="33">
        <f t="shared" si="17"/>
        <v>2000</v>
      </c>
      <c r="I78" s="65" t="s">
        <v>321</v>
      </c>
      <c r="J78" s="66" t="s">
        <v>322</v>
      </c>
      <c r="K78" s="65">
        <v>2000</v>
      </c>
      <c r="L78" s="65" t="s">
        <v>323</v>
      </c>
      <c r="M78" s="66" t="s">
        <v>101</v>
      </c>
      <c r="N78" s="66"/>
      <c r="O78" s="67" t="s">
        <v>107</v>
      </c>
      <c r="P78" s="67" t="s">
        <v>324</v>
      </c>
    </row>
    <row r="79" spans="1:16" ht="12.75" customHeight="1" x14ac:dyDescent="0.2">
      <c r="A79" s="33" t="str">
        <f t="shared" si="12"/>
        <v> BBS 111 </v>
      </c>
      <c r="B79" s="16" t="str">
        <f t="shared" si="13"/>
        <v>I</v>
      </c>
      <c r="C79" s="33">
        <f t="shared" si="14"/>
        <v>50054.396999999997</v>
      </c>
      <c r="D79" t="str">
        <f t="shared" si="15"/>
        <v>vis</v>
      </c>
      <c r="E79">
        <f>VLOOKUP(C79,Active!C$21:E$968,3,FALSE)</f>
        <v>2162.0349072799845</v>
      </c>
      <c r="F79" s="16" t="s">
        <v>97</v>
      </c>
      <c r="G79" t="str">
        <f t="shared" si="16"/>
        <v>50054.397</v>
      </c>
      <c r="H79" s="33">
        <f t="shared" si="17"/>
        <v>2162</v>
      </c>
      <c r="I79" s="65" t="s">
        <v>325</v>
      </c>
      <c r="J79" s="66" t="s">
        <v>326</v>
      </c>
      <c r="K79" s="65">
        <v>2162</v>
      </c>
      <c r="L79" s="65" t="s">
        <v>327</v>
      </c>
      <c r="M79" s="66" t="s">
        <v>101</v>
      </c>
      <c r="N79" s="66"/>
      <c r="O79" s="67" t="s">
        <v>107</v>
      </c>
      <c r="P79" s="67" t="s">
        <v>328</v>
      </c>
    </row>
    <row r="80" spans="1:16" ht="12.75" customHeight="1" x14ac:dyDescent="0.2">
      <c r="A80" s="33" t="str">
        <f t="shared" si="12"/>
        <v> BBS 111 </v>
      </c>
      <c r="B80" s="16" t="str">
        <f t="shared" si="13"/>
        <v>I</v>
      </c>
      <c r="C80" s="33">
        <f t="shared" si="14"/>
        <v>50099.356</v>
      </c>
      <c r="D80" t="str">
        <f t="shared" si="15"/>
        <v>vis</v>
      </c>
      <c r="E80">
        <f>VLOOKUP(C80,Active!C$21:E$968,3,FALSE)</f>
        <v>2184.0374364525824</v>
      </c>
      <c r="F80" s="16" t="s">
        <v>97</v>
      </c>
      <c r="G80" t="str">
        <f t="shared" si="16"/>
        <v>50099.356</v>
      </c>
      <c r="H80" s="33">
        <f t="shared" si="17"/>
        <v>2184</v>
      </c>
      <c r="I80" s="65" t="s">
        <v>329</v>
      </c>
      <c r="J80" s="66" t="s">
        <v>330</v>
      </c>
      <c r="K80" s="65">
        <v>2184</v>
      </c>
      <c r="L80" s="65" t="s">
        <v>331</v>
      </c>
      <c r="M80" s="66" t="s">
        <v>101</v>
      </c>
      <c r="N80" s="66"/>
      <c r="O80" s="67" t="s">
        <v>285</v>
      </c>
      <c r="P80" s="67" t="s">
        <v>328</v>
      </c>
    </row>
    <row r="81" spans="1:16" ht="12.75" customHeight="1" x14ac:dyDescent="0.2">
      <c r="A81" s="33" t="str">
        <f t="shared" si="12"/>
        <v> BBS 113 </v>
      </c>
      <c r="B81" s="16" t="str">
        <f t="shared" si="13"/>
        <v>I</v>
      </c>
      <c r="C81" s="33">
        <f t="shared" si="14"/>
        <v>50387.474000000002</v>
      </c>
      <c r="D81" t="str">
        <f t="shared" si="15"/>
        <v>vis</v>
      </c>
      <c r="E81">
        <f>VLOOKUP(C81,Active!C$21:E$968,3,FALSE)</f>
        <v>2325.0397874868622</v>
      </c>
      <c r="F81" s="16" t="s">
        <v>97</v>
      </c>
      <c r="G81" t="str">
        <f t="shared" si="16"/>
        <v>50387.474</v>
      </c>
      <c r="H81" s="33">
        <f t="shared" si="17"/>
        <v>2325</v>
      </c>
      <c r="I81" s="65" t="s">
        <v>332</v>
      </c>
      <c r="J81" s="66" t="s">
        <v>333</v>
      </c>
      <c r="K81" s="65">
        <v>2325</v>
      </c>
      <c r="L81" s="65" t="s">
        <v>323</v>
      </c>
      <c r="M81" s="66" t="s">
        <v>101</v>
      </c>
      <c r="N81" s="66"/>
      <c r="O81" s="67" t="s">
        <v>107</v>
      </c>
      <c r="P81" s="67" t="s">
        <v>334</v>
      </c>
    </row>
    <row r="82" spans="1:16" ht="12.75" customHeight="1" x14ac:dyDescent="0.2">
      <c r="A82" s="33" t="str">
        <f t="shared" si="12"/>
        <v> BBS 114 </v>
      </c>
      <c r="B82" s="16" t="str">
        <f t="shared" si="13"/>
        <v>I</v>
      </c>
      <c r="C82" s="33">
        <f t="shared" si="14"/>
        <v>50520.286</v>
      </c>
      <c r="D82" t="str">
        <f t="shared" si="15"/>
        <v>vis</v>
      </c>
      <c r="E82">
        <f>VLOOKUP(C82,Active!C$21:E$968,3,FALSE)</f>
        <v>2390.03678262623</v>
      </c>
      <c r="F82" s="16" t="s">
        <v>97</v>
      </c>
      <c r="G82" t="str">
        <f t="shared" si="16"/>
        <v>50520.286</v>
      </c>
      <c r="H82" s="33">
        <f t="shared" si="17"/>
        <v>2390</v>
      </c>
      <c r="I82" s="65" t="s">
        <v>335</v>
      </c>
      <c r="J82" s="66" t="s">
        <v>336</v>
      </c>
      <c r="K82" s="65">
        <v>2390</v>
      </c>
      <c r="L82" s="65" t="s">
        <v>337</v>
      </c>
      <c r="M82" s="66" t="s">
        <v>101</v>
      </c>
      <c r="N82" s="66"/>
      <c r="O82" s="67" t="s">
        <v>107</v>
      </c>
      <c r="P82" s="67" t="s">
        <v>338</v>
      </c>
    </row>
    <row r="83" spans="1:16" ht="12.75" customHeight="1" x14ac:dyDescent="0.2">
      <c r="A83" s="33" t="str">
        <f t="shared" si="12"/>
        <v> BBS 116 </v>
      </c>
      <c r="B83" s="16" t="str">
        <f t="shared" si="13"/>
        <v>I</v>
      </c>
      <c r="C83" s="33">
        <f t="shared" si="14"/>
        <v>50761.404999999999</v>
      </c>
      <c r="D83" t="str">
        <f t="shared" si="15"/>
        <v>vis</v>
      </c>
      <c r="E83">
        <f>VLOOKUP(C83,Active!C$21:E$968,3,FALSE)</f>
        <v>2508.0382468840485</v>
      </c>
      <c r="F83" s="16" t="s">
        <v>97</v>
      </c>
      <c r="G83" t="str">
        <f t="shared" si="16"/>
        <v>50761.405</v>
      </c>
      <c r="H83" s="33">
        <f t="shared" si="17"/>
        <v>2508</v>
      </c>
      <c r="I83" s="65" t="s">
        <v>339</v>
      </c>
      <c r="J83" s="66" t="s">
        <v>340</v>
      </c>
      <c r="K83" s="65">
        <v>2508</v>
      </c>
      <c r="L83" s="65" t="s">
        <v>341</v>
      </c>
      <c r="M83" s="66" t="s">
        <v>101</v>
      </c>
      <c r="N83" s="66"/>
      <c r="O83" s="67" t="s">
        <v>107</v>
      </c>
      <c r="P83" s="67" t="s">
        <v>342</v>
      </c>
    </row>
    <row r="84" spans="1:16" ht="12.75" customHeight="1" x14ac:dyDescent="0.2">
      <c r="A84" s="33" t="str">
        <f t="shared" si="12"/>
        <v>IBVS 4888 </v>
      </c>
      <c r="B84" s="16" t="str">
        <f t="shared" si="13"/>
        <v>I</v>
      </c>
      <c r="C84" s="33">
        <f t="shared" si="14"/>
        <v>50849.2598</v>
      </c>
      <c r="D84" t="str">
        <f t="shared" si="15"/>
        <v>vis</v>
      </c>
      <c r="E84">
        <f>VLOOKUP(C84,Active!C$21:E$968,3,FALSE)</f>
        <v>2551.0335937545892</v>
      </c>
      <c r="F84" s="16" t="s">
        <v>97</v>
      </c>
      <c r="G84" t="str">
        <f t="shared" si="16"/>
        <v>50849.2598</v>
      </c>
      <c r="H84" s="33">
        <f t="shared" si="17"/>
        <v>2551</v>
      </c>
      <c r="I84" s="65" t="s">
        <v>343</v>
      </c>
      <c r="J84" s="66" t="s">
        <v>344</v>
      </c>
      <c r="K84" s="65">
        <v>2551</v>
      </c>
      <c r="L84" s="65" t="s">
        <v>345</v>
      </c>
      <c r="M84" s="66" t="s">
        <v>346</v>
      </c>
      <c r="N84" s="66" t="s">
        <v>347</v>
      </c>
      <c r="O84" s="67" t="s">
        <v>348</v>
      </c>
      <c r="P84" s="68" t="s">
        <v>349</v>
      </c>
    </row>
    <row r="85" spans="1:16" ht="12.75" customHeight="1" x14ac:dyDescent="0.2">
      <c r="A85" s="33" t="str">
        <f t="shared" si="12"/>
        <v> BBS 117 </v>
      </c>
      <c r="B85" s="16" t="str">
        <f t="shared" si="13"/>
        <v>I</v>
      </c>
      <c r="C85" s="33">
        <f t="shared" si="14"/>
        <v>50898.317000000003</v>
      </c>
      <c r="D85" t="str">
        <f t="shared" si="15"/>
        <v>vis</v>
      </c>
      <c r="E85">
        <f>VLOOKUP(C85,Active!C$21:E$968,3,FALSE)</f>
        <v>2575.0417450507916</v>
      </c>
      <c r="F85" s="16" t="s">
        <v>97</v>
      </c>
      <c r="G85" t="str">
        <f t="shared" si="16"/>
        <v>50898.317</v>
      </c>
      <c r="H85" s="33">
        <f t="shared" si="17"/>
        <v>2575</v>
      </c>
      <c r="I85" s="65" t="s">
        <v>350</v>
      </c>
      <c r="J85" s="66" t="s">
        <v>351</v>
      </c>
      <c r="K85" s="65">
        <v>2575</v>
      </c>
      <c r="L85" s="65" t="s">
        <v>352</v>
      </c>
      <c r="M85" s="66" t="s">
        <v>101</v>
      </c>
      <c r="N85" s="66"/>
      <c r="O85" s="67" t="s">
        <v>107</v>
      </c>
      <c r="P85" s="67" t="s">
        <v>353</v>
      </c>
    </row>
    <row r="86" spans="1:16" ht="12.75" customHeight="1" x14ac:dyDescent="0.2">
      <c r="A86" s="33" t="str">
        <f t="shared" si="12"/>
        <v> BBS 118 </v>
      </c>
      <c r="B86" s="16" t="str">
        <f t="shared" si="13"/>
        <v>I</v>
      </c>
      <c r="C86" s="33">
        <f t="shared" si="14"/>
        <v>51051.557000000001</v>
      </c>
      <c r="D86" t="str">
        <f t="shared" si="15"/>
        <v>vis</v>
      </c>
      <c r="E86">
        <f>VLOOKUP(C86,Active!C$21:E$968,3,FALSE)</f>
        <v>2650.0360191762979</v>
      </c>
      <c r="F86" s="16" t="s">
        <v>97</v>
      </c>
      <c r="G86" t="str">
        <f t="shared" si="16"/>
        <v>51051.557</v>
      </c>
      <c r="H86" s="33">
        <f t="shared" si="17"/>
        <v>2650</v>
      </c>
      <c r="I86" s="65" t="s">
        <v>354</v>
      </c>
      <c r="J86" s="66" t="s">
        <v>355</v>
      </c>
      <c r="K86" s="65">
        <v>2650</v>
      </c>
      <c r="L86" s="65" t="s">
        <v>356</v>
      </c>
      <c r="M86" s="66" t="s">
        <v>101</v>
      </c>
      <c r="N86" s="66"/>
      <c r="O86" s="67" t="s">
        <v>107</v>
      </c>
      <c r="P86" s="67" t="s">
        <v>357</v>
      </c>
    </row>
    <row r="87" spans="1:16" ht="12.75" customHeight="1" x14ac:dyDescent="0.2">
      <c r="A87" s="33" t="str">
        <f t="shared" si="12"/>
        <v>VSB 38 </v>
      </c>
      <c r="B87" s="16" t="str">
        <f t="shared" si="13"/>
        <v>I</v>
      </c>
      <c r="C87" s="33">
        <f t="shared" si="14"/>
        <v>51548.068500000001</v>
      </c>
      <c r="D87" t="str">
        <f t="shared" si="15"/>
        <v>vis</v>
      </c>
      <c r="E87">
        <f>VLOOKUP(C87,Active!C$21:E$968,3,FALSE)</f>
        <v>2893.0242698775955</v>
      </c>
      <c r="F87" s="16" t="s">
        <v>97</v>
      </c>
      <c r="G87" t="str">
        <f t="shared" si="16"/>
        <v>51548.0685</v>
      </c>
      <c r="H87" s="33">
        <f t="shared" si="17"/>
        <v>2893</v>
      </c>
      <c r="I87" s="65" t="s">
        <v>358</v>
      </c>
      <c r="J87" s="66" t="s">
        <v>359</v>
      </c>
      <c r="K87" s="65">
        <v>2893</v>
      </c>
      <c r="L87" s="65" t="s">
        <v>360</v>
      </c>
      <c r="M87" s="66" t="s">
        <v>101</v>
      </c>
      <c r="N87" s="66"/>
      <c r="O87" s="67" t="s">
        <v>361</v>
      </c>
      <c r="P87" s="68" t="s">
        <v>362</v>
      </c>
    </row>
    <row r="88" spans="1:16" ht="12.75" customHeight="1" x14ac:dyDescent="0.2">
      <c r="A88" s="33" t="str">
        <f t="shared" si="12"/>
        <v>OEJV 0003 </v>
      </c>
      <c r="B88" s="16" t="str">
        <f t="shared" si="13"/>
        <v>I</v>
      </c>
      <c r="C88" s="33">
        <f t="shared" si="14"/>
        <v>53266.508999999998</v>
      </c>
      <c r="D88" t="str">
        <f t="shared" si="15"/>
        <v>vis</v>
      </c>
      <c r="E88">
        <f>VLOOKUP(C88,Active!C$21:E$968,3,FALSE)</f>
        <v>3734.0135541726459</v>
      </c>
      <c r="F88" s="16" t="s">
        <v>97</v>
      </c>
      <c r="G88" t="str">
        <f t="shared" si="16"/>
        <v>53266.509</v>
      </c>
      <c r="H88" s="33">
        <f t="shared" si="17"/>
        <v>3734</v>
      </c>
      <c r="I88" s="65" t="s">
        <v>363</v>
      </c>
      <c r="J88" s="66" t="s">
        <v>364</v>
      </c>
      <c r="K88" s="65">
        <v>3734</v>
      </c>
      <c r="L88" s="65" t="s">
        <v>149</v>
      </c>
      <c r="M88" s="66" t="s">
        <v>101</v>
      </c>
      <c r="N88" s="66"/>
      <c r="O88" s="67" t="s">
        <v>107</v>
      </c>
      <c r="P88" s="68" t="s">
        <v>365</v>
      </c>
    </row>
    <row r="89" spans="1:16" ht="12.75" customHeight="1" x14ac:dyDescent="0.2">
      <c r="A89" s="33" t="str">
        <f t="shared" si="12"/>
        <v>JAAVSO 36(2);171 </v>
      </c>
      <c r="B89" s="16" t="str">
        <f t="shared" si="13"/>
        <v>I</v>
      </c>
      <c r="C89" s="33">
        <f t="shared" si="14"/>
        <v>54457.793700000002</v>
      </c>
      <c r="D89" t="str">
        <f t="shared" si="15"/>
        <v>vis</v>
      </c>
      <c r="E89">
        <f>VLOOKUP(C89,Active!C$21:E$968,3,FALSE)</f>
        <v>4317.0175436879354</v>
      </c>
      <c r="F89" s="16" t="s">
        <v>97</v>
      </c>
      <c r="G89" t="str">
        <f t="shared" si="16"/>
        <v>54457.7937</v>
      </c>
      <c r="H89" s="33">
        <f t="shared" si="17"/>
        <v>4317</v>
      </c>
      <c r="I89" s="65" t="s">
        <v>366</v>
      </c>
      <c r="J89" s="66" t="s">
        <v>367</v>
      </c>
      <c r="K89" s="65">
        <v>4317</v>
      </c>
      <c r="L89" s="65" t="s">
        <v>368</v>
      </c>
      <c r="M89" s="66" t="s">
        <v>369</v>
      </c>
      <c r="N89" s="66" t="s">
        <v>370</v>
      </c>
      <c r="O89" s="67" t="s">
        <v>371</v>
      </c>
      <c r="P89" s="68" t="s">
        <v>372</v>
      </c>
    </row>
    <row r="90" spans="1:16" ht="12.75" customHeight="1" x14ac:dyDescent="0.2">
      <c r="A90" s="33" t="str">
        <f t="shared" si="12"/>
        <v>JAAVSO 36(2);171 </v>
      </c>
      <c r="B90" s="16" t="str">
        <f t="shared" si="13"/>
        <v>I</v>
      </c>
      <c r="C90" s="33">
        <f t="shared" si="14"/>
        <v>54496.6175</v>
      </c>
      <c r="D90" t="str">
        <f t="shared" si="15"/>
        <v>vis</v>
      </c>
      <c r="E90">
        <f>VLOOKUP(C90,Active!C$21:E$968,3,FALSE)</f>
        <v>4336.0175613060101</v>
      </c>
      <c r="F90" s="16" t="s">
        <v>97</v>
      </c>
      <c r="G90" t="str">
        <f t="shared" si="16"/>
        <v>54496.6175</v>
      </c>
      <c r="H90" s="33">
        <f t="shared" si="17"/>
        <v>4336</v>
      </c>
      <c r="I90" s="65" t="s">
        <v>373</v>
      </c>
      <c r="J90" s="66" t="s">
        <v>374</v>
      </c>
      <c r="K90" s="65">
        <v>4336</v>
      </c>
      <c r="L90" s="65" t="s">
        <v>375</v>
      </c>
      <c r="M90" s="66" t="s">
        <v>369</v>
      </c>
      <c r="N90" s="66" t="s">
        <v>370</v>
      </c>
      <c r="O90" s="67" t="s">
        <v>371</v>
      </c>
      <c r="P90" s="68" t="s">
        <v>372</v>
      </c>
    </row>
    <row r="91" spans="1:16" ht="12.75" customHeight="1" x14ac:dyDescent="0.2">
      <c r="A91" s="33" t="str">
        <f t="shared" si="12"/>
        <v>IBVS 5938 </v>
      </c>
      <c r="B91" s="16" t="str">
        <f t="shared" si="13"/>
        <v>II</v>
      </c>
      <c r="C91" s="33">
        <f t="shared" si="14"/>
        <v>54834.788399999998</v>
      </c>
      <c r="D91" t="str">
        <f t="shared" si="15"/>
        <v>vis</v>
      </c>
      <c r="E91">
        <f>VLOOKUP(C91,Active!C$21:E$968,3,FALSE)</f>
        <v>4501.5153502375506</v>
      </c>
      <c r="F91" s="16" t="s">
        <v>97</v>
      </c>
      <c r="G91" t="str">
        <f t="shared" si="16"/>
        <v>54834.7884</v>
      </c>
      <c r="H91" s="33">
        <f t="shared" si="17"/>
        <v>4501.5</v>
      </c>
      <c r="I91" s="65" t="s">
        <v>376</v>
      </c>
      <c r="J91" s="66" t="s">
        <v>377</v>
      </c>
      <c r="K91" s="65">
        <v>4501.5</v>
      </c>
      <c r="L91" s="65" t="s">
        <v>378</v>
      </c>
      <c r="M91" s="66" t="s">
        <v>369</v>
      </c>
      <c r="N91" s="66" t="s">
        <v>97</v>
      </c>
      <c r="O91" s="67" t="s">
        <v>379</v>
      </c>
      <c r="P91" s="68" t="s">
        <v>380</v>
      </c>
    </row>
    <row r="92" spans="1:16" ht="12.75" customHeight="1" x14ac:dyDescent="0.2">
      <c r="A92" s="33" t="str">
        <f t="shared" si="12"/>
        <v>IBVS 5924 </v>
      </c>
      <c r="B92" s="16" t="str">
        <f t="shared" si="13"/>
        <v>I</v>
      </c>
      <c r="C92" s="33">
        <f t="shared" si="14"/>
        <v>55154.601699999999</v>
      </c>
      <c r="D92" t="str">
        <f t="shared" si="15"/>
        <v>vis</v>
      </c>
      <c r="E92">
        <f>VLOOKUP(C92,Active!C$21:E$968,3,FALSE)</f>
        <v>4658.02909527268</v>
      </c>
      <c r="F92" s="16" t="s">
        <v>97</v>
      </c>
      <c r="G92" t="str">
        <f t="shared" si="16"/>
        <v>55154.6017</v>
      </c>
      <c r="H92" s="33">
        <f t="shared" si="17"/>
        <v>4658</v>
      </c>
      <c r="I92" s="65" t="s">
        <v>381</v>
      </c>
      <c r="J92" s="66" t="s">
        <v>382</v>
      </c>
      <c r="K92" s="65">
        <v>4658</v>
      </c>
      <c r="L92" s="65" t="s">
        <v>383</v>
      </c>
      <c r="M92" s="66" t="s">
        <v>369</v>
      </c>
      <c r="N92" s="66" t="s">
        <v>92</v>
      </c>
      <c r="O92" s="67" t="s">
        <v>384</v>
      </c>
      <c r="P92" s="68" t="s">
        <v>385</v>
      </c>
    </row>
    <row r="93" spans="1:16" ht="12.75" customHeight="1" x14ac:dyDescent="0.2">
      <c r="A93" s="33" t="str">
        <f t="shared" si="12"/>
        <v>IBVS 5945 </v>
      </c>
      <c r="B93" s="16" t="str">
        <f t="shared" si="13"/>
        <v>I</v>
      </c>
      <c r="C93" s="33">
        <f t="shared" si="14"/>
        <v>55205.684600000001</v>
      </c>
      <c r="D93" t="str">
        <f t="shared" si="15"/>
        <v>vis</v>
      </c>
      <c r="E93">
        <f>VLOOKUP(C93,Active!C$21:E$968,3,FALSE)</f>
        <v>4683.0286058816982</v>
      </c>
      <c r="F93" s="16" t="s">
        <v>97</v>
      </c>
      <c r="G93" t="str">
        <f t="shared" si="16"/>
        <v>55205.6846</v>
      </c>
      <c r="H93" s="33">
        <f t="shared" si="17"/>
        <v>4683</v>
      </c>
      <c r="I93" s="65" t="s">
        <v>386</v>
      </c>
      <c r="J93" s="66" t="s">
        <v>387</v>
      </c>
      <c r="K93" s="65">
        <v>4683</v>
      </c>
      <c r="L93" s="65" t="s">
        <v>388</v>
      </c>
      <c r="M93" s="66" t="s">
        <v>369</v>
      </c>
      <c r="N93" s="66" t="s">
        <v>97</v>
      </c>
      <c r="O93" s="67" t="s">
        <v>389</v>
      </c>
      <c r="P93" s="68" t="s">
        <v>390</v>
      </c>
    </row>
    <row r="94" spans="1:16" ht="12.75" customHeight="1" x14ac:dyDescent="0.2">
      <c r="A94" s="33" t="str">
        <f t="shared" si="12"/>
        <v>IBVS 5990 </v>
      </c>
      <c r="B94" s="16" t="str">
        <f t="shared" si="13"/>
        <v>I</v>
      </c>
      <c r="C94" s="33">
        <f t="shared" si="14"/>
        <v>55567.373099999997</v>
      </c>
      <c r="D94" t="str">
        <f t="shared" si="15"/>
        <v>vis</v>
      </c>
      <c r="E94">
        <f>VLOOKUP(C94,Active!C$21:E$968,3,FALSE)</f>
        <v>4860.0356961782481</v>
      </c>
      <c r="F94" s="16" t="s">
        <v>97</v>
      </c>
      <c r="G94" t="str">
        <f t="shared" si="16"/>
        <v>55567.3731</v>
      </c>
      <c r="H94" s="33">
        <f t="shared" si="17"/>
        <v>4860</v>
      </c>
      <c r="I94" s="65" t="s">
        <v>391</v>
      </c>
      <c r="J94" s="66" t="s">
        <v>392</v>
      </c>
      <c r="K94" s="65">
        <v>4860</v>
      </c>
      <c r="L94" s="65" t="s">
        <v>393</v>
      </c>
      <c r="M94" s="66" t="s">
        <v>369</v>
      </c>
      <c r="N94" s="66" t="s">
        <v>394</v>
      </c>
      <c r="O94" s="67" t="s">
        <v>395</v>
      </c>
      <c r="P94" s="68" t="s">
        <v>396</v>
      </c>
    </row>
    <row r="95" spans="1:16" ht="12.75" customHeight="1" x14ac:dyDescent="0.2">
      <c r="A95" s="33" t="str">
        <f t="shared" si="12"/>
        <v>IBVS 5992 </v>
      </c>
      <c r="B95" s="16" t="str">
        <f t="shared" si="13"/>
        <v>I</v>
      </c>
      <c r="C95" s="33">
        <f t="shared" si="14"/>
        <v>55583.720800000003</v>
      </c>
      <c r="D95" t="str">
        <f t="shared" si="15"/>
        <v>vis</v>
      </c>
      <c r="E95">
        <f>VLOOKUP(C95,Active!C$21:E$968,3,FALSE)</f>
        <v>4868.0361131393674</v>
      </c>
      <c r="F95" s="16" t="s">
        <v>97</v>
      </c>
      <c r="G95" t="str">
        <f t="shared" si="16"/>
        <v>55583.7208</v>
      </c>
      <c r="H95" s="33">
        <f t="shared" si="17"/>
        <v>4868</v>
      </c>
      <c r="I95" s="65" t="s">
        <v>397</v>
      </c>
      <c r="J95" s="66" t="s">
        <v>398</v>
      </c>
      <c r="K95" s="65">
        <v>4868</v>
      </c>
      <c r="L95" s="65" t="s">
        <v>399</v>
      </c>
      <c r="M95" s="66" t="s">
        <v>369</v>
      </c>
      <c r="N95" s="66" t="s">
        <v>97</v>
      </c>
      <c r="O95" s="67" t="s">
        <v>389</v>
      </c>
      <c r="P95" s="68" t="s">
        <v>400</v>
      </c>
    </row>
    <row r="96" spans="1:16" ht="12.75" customHeight="1" x14ac:dyDescent="0.2">
      <c r="A96" s="33" t="str">
        <f t="shared" si="12"/>
        <v>IBVS 6011 </v>
      </c>
      <c r="B96" s="16" t="str">
        <f t="shared" si="13"/>
        <v>I</v>
      </c>
      <c r="C96" s="33">
        <f t="shared" si="14"/>
        <v>55875.931900000003</v>
      </c>
      <c r="D96" t="str">
        <f t="shared" si="15"/>
        <v>vis</v>
      </c>
      <c r="E96">
        <f>VLOOKUP(C96,Active!C$21:E$968,3,FALSE)</f>
        <v>5011.0415904032416</v>
      </c>
      <c r="F96" s="16" t="s">
        <v>97</v>
      </c>
      <c r="G96" t="str">
        <f t="shared" si="16"/>
        <v>55875.9319</v>
      </c>
      <c r="H96" s="33">
        <f t="shared" si="17"/>
        <v>5011</v>
      </c>
      <c r="I96" s="65" t="s">
        <v>401</v>
      </c>
      <c r="J96" s="66" t="s">
        <v>402</v>
      </c>
      <c r="K96" s="65">
        <v>5011</v>
      </c>
      <c r="L96" s="65" t="s">
        <v>403</v>
      </c>
      <c r="M96" s="66" t="s">
        <v>369</v>
      </c>
      <c r="N96" s="66" t="s">
        <v>97</v>
      </c>
      <c r="O96" s="67" t="s">
        <v>389</v>
      </c>
      <c r="P96" s="68" t="s">
        <v>404</v>
      </c>
    </row>
    <row r="97" spans="1:16" ht="12.75" customHeight="1" x14ac:dyDescent="0.2">
      <c r="A97" s="33" t="str">
        <f t="shared" si="12"/>
        <v> AAC 2.59 </v>
      </c>
      <c r="B97" s="16" t="str">
        <f t="shared" si="13"/>
        <v>I</v>
      </c>
      <c r="C97" s="33">
        <f t="shared" si="14"/>
        <v>25889.606</v>
      </c>
      <c r="D97" t="str">
        <f t="shared" si="15"/>
        <v>vis</v>
      </c>
      <c r="E97">
        <f>VLOOKUP(C97,Active!C$21:E$968,3,FALSE)</f>
        <v>-9663.9958969460022</v>
      </c>
      <c r="F97" s="16" t="s">
        <v>97</v>
      </c>
      <c r="G97" t="str">
        <f t="shared" si="16"/>
        <v>25889.606</v>
      </c>
      <c r="H97" s="33">
        <f t="shared" si="17"/>
        <v>-9664</v>
      </c>
      <c r="I97" s="65" t="s">
        <v>405</v>
      </c>
      <c r="J97" s="66" t="s">
        <v>406</v>
      </c>
      <c r="K97" s="65">
        <v>-9664</v>
      </c>
      <c r="L97" s="65" t="s">
        <v>183</v>
      </c>
      <c r="M97" s="66" t="s">
        <v>101</v>
      </c>
      <c r="N97" s="66"/>
      <c r="O97" s="67" t="s">
        <v>407</v>
      </c>
      <c r="P97" s="67" t="s">
        <v>45</v>
      </c>
    </row>
    <row r="98" spans="1:16" ht="12.75" customHeight="1" x14ac:dyDescent="0.2">
      <c r="A98" s="33" t="str">
        <f t="shared" si="12"/>
        <v> AA 26.344 </v>
      </c>
      <c r="B98" s="16" t="str">
        <f t="shared" si="13"/>
        <v>I</v>
      </c>
      <c r="C98" s="33">
        <f t="shared" si="14"/>
        <v>26390.233</v>
      </c>
      <c r="D98" t="str">
        <f t="shared" si="15"/>
        <v>vis</v>
      </c>
      <c r="E98">
        <f>VLOOKUP(C98,Active!C$21:E$968,3,FALSE)</f>
        <v>-9418.9935576571061</v>
      </c>
      <c r="F98" s="16" t="s">
        <v>97</v>
      </c>
      <c r="G98" t="str">
        <f t="shared" si="16"/>
        <v>26390.233</v>
      </c>
      <c r="H98" s="33">
        <f t="shared" si="17"/>
        <v>-9419</v>
      </c>
      <c r="I98" s="65" t="s">
        <v>408</v>
      </c>
      <c r="J98" s="66" t="s">
        <v>409</v>
      </c>
      <c r="K98" s="65">
        <v>-9419</v>
      </c>
      <c r="L98" s="65" t="s">
        <v>124</v>
      </c>
      <c r="M98" s="66" t="s">
        <v>101</v>
      </c>
      <c r="N98" s="66"/>
      <c r="O98" s="67" t="s">
        <v>407</v>
      </c>
      <c r="P98" s="67" t="s">
        <v>47</v>
      </c>
    </row>
    <row r="99" spans="1:16" ht="12.75" customHeight="1" x14ac:dyDescent="0.2">
      <c r="A99" s="33" t="str">
        <f t="shared" si="12"/>
        <v> AN 250.14 </v>
      </c>
      <c r="B99" s="16" t="str">
        <f t="shared" si="13"/>
        <v>I</v>
      </c>
      <c r="C99" s="33">
        <f t="shared" si="14"/>
        <v>27058.41</v>
      </c>
      <c r="D99" t="str">
        <f t="shared" si="15"/>
        <v>vis</v>
      </c>
      <c r="E99">
        <f>VLOOKUP(C99,Active!C$21:E$968,3,FALSE)</f>
        <v>-9091.9937592861916</v>
      </c>
      <c r="F99" s="16" t="s">
        <v>97</v>
      </c>
      <c r="G99" t="str">
        <f t="shared" si="16"/>
        <v>27058.41</v>
      </c>
      <c r="H99" s="33">
        <f t="shared" si="17"/>
        <v>-9092</v>
      </c>
      <c r="I99" s="65" t="s">
        <v>410</v>
      </c>
      <c r="J99" s="66" t="s">
        <v>411</v>
      </c>
      <c r="K99" s="65">
        <v>-9092</v>
      </c>
      <c r="L99" s="65" t="s">
        <v>412</v>
      </c>
      <c r="M99" s="66" t="s">
        <v>101</v>
      </c>
      <c r="N99" s="66"/>
      <c r="O99" s="67" t="s">
        <v>413</v>
      </c>
      <c r="P99" s="67" t="s">
        <v>48</v>
      </c>
    </row>
    <row r="100" spans="1:16" ht="12.75" customHeight="1" x14ac:dyDescent="0.2">
      <c r="A100" s="33" t="str">
        <f t="shared" si="12"/>
        <v> AA 26.344 </v>
      </c>
      <c r="B100" s="16" t="str">
        <f t="shared" si="13"/>
        <v>I</v>
      </c>
      <c r="C100" s="33">
        <f t="shared" si="14"/>
        <v>27855.328000000001</v>
      </c>
      <c r="D100" t="str">
        <f t="shared" si="15"/>
        <v>vis</v>
      </c>
      <c r="E100">
        <f>VLOOKUP(C100,Active!C$21:E$968,3,FALSE)</f>
        <v>-8701.9892764647939</v>
      </c>
      <c r="F100" s="16" t="s">
        <v>97</v>
      </c>
      <c r="G100" t="str">
        <f t="shared" si="16"/>
        <v>27855.328</v>
      </c>
      <c r="H100" s="33">
        <f t="shared" si="17"/>
        <v>-8702</v>
      </c>
      <c r="I100" s="65" t="s">
        <v>414</v>
      </c>
      <c r="J100" s="66" t="s">
        <v>415</v>
      </c>
      <c r="K100" s="65">
        <v>-8702</v>
      </c>
      <c r="L100" s="65" t="s">
        <v>281</v>
      </c>
      <c r="M100" s="66" t="s">
        <v>101</v>
      </c>
      <c r="N100" s="66"/>
      <c r="O100" s="67" t="s">
        <v>407</v>
      </c>
      <c r="P100" s="67" t="s">
        <v>47</v>
      </c>
    </row>
    <row r="101" spans="1:16" ht="12.75" customHeight="1" x14ac:dyDescent="0.2">
      <c r="A101" s="33" t="str">
        <f t="shared" si="12"/>
        <v> AN 267.326 </v>
      </c>
      <c r="B101" s="16" t="str">
        <f t="shared" si="13"/>
        <v>I</v>
      </c>
      <c r="C101" s="33">
        <f t="shared" si="14"/>
        <v>28184.307000000001</v>
      </c>
      <c r="D101" t="str">
        <f t="shared" si="15"/>
        <v>vis</v>
      </c>
      <c r="E101">
        <f>VLOOKUP(C101,Active!C$21:E$968,3,FALSE)</f>
        <v>-8540.9899205033253</v>
      </c>
      <c r="F101" s="16" t="s">
        <v>97</v>
      </c>
      <c r="G101" t="str">
        <f t="shared" si="16"/>
        <v>28184.307</v>
      </c>
      <c r="H101" s="33">
        <f t="shared" si="17"/>
        <v>-8541</v>
      </c>
      <c r="I101" s="65" t="s">
        <v>416</v>
      </c>
      <c r="J101" s="66" t="s">
        <v>417</v>
      </c>
      <c r="K101" s="65">
        <v>-8541</v>
      </c>
      <c r="L101" s="65" t="s">
        <v>418</v>
      </c>
      <c r="M101" s="66" t="s">
        <v>101</v>
      </c>
      <c r="N101" s="66"/>
      <c r="O101" s="67" t="s">
        <v>413</v>
      </c>
      <c r="P101" s="67" t="s">
        <v>49</v>
      </c>
    </row>
    <row r="102" spans="1:16" ht="12.75" customHeight="1" x14ac:dyDescent="0.2">
      <c r="A102" s="33" t="str">
        <f t="shared" si="12"/>
        <v> AN 267.326 </v>
      </c>
      <c r="B102" s="16" t="str">
        <f t="shared" si="13"/>
        <v>I</v>
      </c>
      <c r="C102" s="33">
        <f t="shared" si="14"/>
        <v>28480.582999999999</v>
      </c>
      <c r="D102" t="str">
        <f t="shared" si="15"/>
        <v>vis</v>
      </c>
      <c r="E102">
        <f>VLOOKUP(C102,Active!C$21:E$968,3,FALSE)</f>
        <v>-8395.9951178355586</v>
      </c>
      <c r="F102" s="16" t="s">
        <v>97</v>
      </c>
      <c r="G102" t="str">
        <f t="shared" si="16"/>
        <v>28480.583</v>
      </c>
      <c r="H102" s="33">
        <f t="shared" si="17"/>
        <v>-8396</v>
      </c>
      <c r="I102" s="65" t="s">
        <v>419</v>
      </c>
      <c r="J102" s="66" t="s">
        <v>420</v>
      </c>
      <c r="K102" s="65">
        <v>-8396</v>
      </c>
      <c r="L102" s="65" t="s">
        <v>249</v>
      </c>
      <c r="M102" s="66" t="s">
        <v>101</v>
      </c>
      <c r="N102" s="66"/>
      <c r="O102" s="67" t="s">
        <v>413</v>
      </c>
      <c r="P102" s="67" t="s">
        <v>49</v>
      </c>
    </row>
    <row r="103" spans="1:16" ht="12.75" customHeight="1" x14ac:dyDescent="0.2">
      <c r="A103" s="33" t="str">
        <f t="shared" si="12"/>
        <v> AN 267.326 </v>
      </c>
      <c r="B103" s="16" t="str">
        <f t="shared" si="13"/>
        <v>I</v>
      </c>
      <c r="C103" s="33">
        <f t="shared" si="14"/>
        <v>28513.3</v>
      </c>
      <c r="D103" t="str">
        <f t="shared" si="15"/>
        <v>vis</v>
      </c>
      <c r="E103">
        <f>VLOOKUP(C103,Active!C$21:E$968,3,FALSE)</f>
        <v>-8379.983713068108</v>
      </c>
      <c r="F103" s="16" t="s">
        <v>97</v>
      </c>
      <c r="G103" t="str">
        <f t="shared" si="16"/>
        <v>28513.300</v>
      </c>
      <c r="H103" s="33">
        <f t="shared" si="17"/>
        <v>-8380</v>
      </c>
      <c r="I103" s="65" t="s">
        <v>421</v>
      </c>
      <c r="J103" s="66" t="s">
        <v>422</v>
      </c>
      <c r="K103" s="65">
        <v>-8380</v>
      </c>
      <c r="L103" s="65" t="s">
        <v>423</v>
      </c>
      <c r="M103" s="66" t="s">
        <v>101</v>
      </c>
      <c r="N103" s="66"/>
      <c r="O103" s="67" t="s">
        <v>413</v>
      </c>
      <c r="P103" s="67" t="s">
        <v>49</v>
      </c>
    </row>
    <row r="104" spans="1:16" ht="12.75" customHeight="1" x14ac:dyDescent="0.2">
      <c r="A104" s="33" t="str">
        <f t="shared" si="12"/>
        <v> AN 267.326 </v>
      </c>
      <c r="B104" s="16" t="str">
        <f t="shared" si="13"/>
        <v>I</v>
      </c>
      <c r="C104" s="33">
        <f t="shared" si="14"/>
        <v>28517.366999999998</v>
      </c>
      <c r="D104" t="str">
        <f t="shared" si="15"/>
        <v>vis</v>
      </c>
      <c r="E104">
        <f>VLOOKUP(C104,Active!C$21:E$968,3,FALSE)</f>
        <v>-8377.9933599431515</v>
      </c>
      <c r="F104" s="16" t="s">
        <v>97</v>
      </c>
      <c r="G104" t="str">
        <f t="shared" si="16"/>
        <v>28517.367</v>
      </c>
      <c r="H104" s="33">
        <f t="shared" si="17"/>
        <v>-8378</v>
      </c>
      <c r="I104" s="65" t="s">
        <v>424</v>
      </c>
      <c r="J104" s="66" t="s">
        <v>425</v>
      </c>
      <c r="K104" s="65">
        <v>-8378</v>
      </c>
      <c r="L104" s="65" t="s">
        <v>115</v>
      </c>
      <c r="M104" s="66" t="s">
        <v>101</v>
      </c>
      <c r="N104" s="66"/>
      <c r="O104" s="67" t="s">
        <v>413</v>
      </c>
      <c r="P104" s="67" t="s">
        <v>49</v>
      </c>
    </row>
    <row r="105" spans="1:16" ht="12.75" customHeight="1" x14ac:dyDescent="0.2">
      <c r="A105" s="33" t="str">
        <f t="shared" si="12"/>
        <v> AN 267.326 </v>
      </c>
      <c r="B105" s="16" t="str">
        <f t="shared" si="13"/>
        <v>I</v>
      </c>
      <c r="C105" s="33">
        <f t="shared" si="14"/>
        <v>28521.446</v>
      </c>
      <c r="D105" t="str">
        <f t="shared" si="15"/>
        <v>vis</v>
      </c>
      <c r="E105">
        <f>VLOOKUP(C105,Active!C$21:E$968,3,FALSE)</f>
        <v>-8375.9971341264045</v>
      </c>
      <c r="F105" s="16" t="s">
        <v>97</v>
      </c>
      <c r="G105" t="str">
        <f t="shared" si="16"/>
        <v>28521.446</v>
      </c>
      <c r="H105" s="33">
        <f t="shared" si="17"/>
        <v>-8376</v>
      </c>
      <c r="I105" s="65" t="s">
        <v>426</v>
      </c>
      <c r="J105" s="66" t="s">
        <v>427</v>
      </c>
      <c r="K105" s="65">
        <v>-8376</v>
      </c>
      <c r="L105" s="65" t="s">
        <v>152</v>
      </c>
      <c r="M105" s="66" t="s">
        <v>101</v>
      </c>
      <c r="N105" s="66"/>
      <c r="O105" s="67" t="s">
        <v>413</v>
      </c>
      <c r="P105" s="67" t="s">
        <v>49</v>
      </c>
    </row>
    <row r="106" spans="1:16" ht="12.75" customHeight="1" x14ac:dyDescent="0.2">
      <c r="A106" s="33" t="str">
        <f t="shared" si="12"/>
        <v> AN 267.326 </v>
      </c>
      <c r="B106" s="16" t="str">
        <f t="shared" si="13"/>
        <v>I</v>
      </c>
      <c r="C106" s="33">
        <f t="shared" si="14"/>
        <v>28523.501</v>
      </c>
      <c r="D106" t="str">
        <f t="shared" si="15"/>
        <v>vis</v>
      </c>
      <c r="E106">
        <f>VLOOKUP(C106,Active!C$21:E$968,3,FALSE)</f>
        <v>-8374.9914356578083</v>
      </c>
      <c r="F106" s="16" t="s">
        <v>97</v>
      </c>
      <c r="G106" t="str">
        <f t="shared" si="16"/>
        <v>28523.501</v>
      </c>
      <c r="H106" s="33">
        <f t="shared" si="17"/>
        <v>-8375</v>
      </c>
      <c r="I106" s="65" t="s">
        <v>428</v>
      </c>
      <c r="J106" s="66" t="s">
        <v>429</v>
      </c>
      <c r="K106" s="65">
        <v>-8375</v>
      </c>
      <c r="L106" s="65" t="s">
        <v>430</v>
      </c>
      <c r="M106" s="66" t="s">
        <v>101</v>
      </c>
      <c r="N106" s="66"/>
      <c r="O106" s="67" t="s">
        <v>413</v>
      </c>
      <c r="P106" s="67" t="s">
        <v>49</v>
      </c>
    </row>
    <row r="107" spans="1:16" ht="12.75" customHeight="1" x14ac:dyDescent="0.2">
      <c r="A107" s="33" t="str">
        <f t="shared" ref="A107:A135" si="18">P107</f>
        <v> AN 267.326 </v>
      </c>
      <c r="B107" s="16" t="str">
        <f t="shared" ref="B107:B135" si="19">IF(H107=INT(H107),"I","II")</f>
        <v>I</v>
      </c>
      <c r="C107" s="33">
        <f t="shared" ref="C107:C135" si="20">1*G107</f>
        <v>28562.328000000001</v>
      </c>
      <c r="D107" t="str">
        <f t="shared" ref="D107:D135" si="21">VLOOKUP(F107,I$1:J$5,2,FALSE)</f>
        <v>vis</v>
      </c>
      <c r="E107">
        <f>VLOOKUP(C107,Active!C$21:E$968,3,FALSE)</f>
        <v>-8355.9898519885883</v>
      </c>
      <c r="F107" s="16" t="s">
        <v>97</v>
      </c>
      <c r="G107" t="str">
        <f t="shared" ref="G107:G135" si="22">MID(I107,3,LEN(I107)-3)</f>
        <v>28562.328</v>
      </c>
      <c r="H107" s="33">
        <f t="shared" ref="H107:H135" si="23">1*K107</f>
        <v>-8356</v>
      </c>
      <c r="I107" s="65" t="s">
        <v>431</v>
      </c>
      <c r="J107" s="66" t="s">
        <v>432</v>
      </c>
      <c r="K107" s="65">
        <v>-8356</v>
      </c>
      <c r="L107" s="65" t="s">
        <v>418</v>
      </c>
      <c r="M107" s="66" t="s">
        <v>101</v>
      </c>
      <c r="N107" s="66"/>
      <c r="O107" s="67" t="s">
        <v>413</v>
      </c>
      <c r="P107" s="67" t="s">
        <v>49</v>
      </c>
    </row>
    <row r="108" spans="1:16" ht="12.75" customHeight="1" x14ac:dyDescent="0.2">
      <c r="A108" s="33" t="str">
        <f t="shared" si="18"/>
        <v> AN 267.326 </v>
      </c>
      <c r="B108" s="16" t="str">
        <f t="shared" si="19"/>
        <v>I</v>
      </c>
      <c r="C108" s="33">
        <f t="shared" si="20"/>
        <v>28566.401999999998</v>
      </c>
      <c r="D108" t="str">
        <f t="shared" si="21"/>
        <v>vis</v>
      </c>
      <c r="E108">
        <f>VLOOKUP(C108,Active!C$21:E$968,3,FALSE)</f>
        <v>-8353.9960731267565</v>
      </c>
      <c r="F108" s="16" t="s">
        <v>97</v>
      </c>
      <c r="G108" t="str">
        <f t="shared" si="22"/>
        <v>28566.402</v>
      </c>
      <c r="H108" s="33">
        <f t="shared" si="23"/>
        <v>-8354</v>
      </c>
      <c r="I108" s="65" t="s">
        <v>433</v>
      </c>
      <c r="J108" s="66" t="s">
        <v>434</v>
      </c>
      <c r="K108" s="65">
        <v>-8354</v>
      </c>
      <c r="L108" s="65" t="s">
        <v>183</v>
      </c>
      <c r="M108" s="66" t="s">
        <v>101</v>
      </c>
      <c r="N108" s="66"/>
      <c r="O108" s="67" t="s">
        <v>413</v>
      </c>
      <c r="P108" s="67" t="s">
        <v>49</v>
      </c>
    </row>
    <row r="109" spans="1:16" ht="12.75" customHeight="1" x14ac:dyDescent="0.2">
      <c r="A109" s="33" t="str">
        <f t="shared" si="18"/>
        <v> AN 267.326 </v>
      </c>
      <c r="B109" s="16" t="str">
        <f t="shared" si="19"/>
        <v>I</v>
      </c>
      <c r="C109" s="33">
        <f t="shared" si="20"/>
        <v>28568.447</v>
      </c>
      <c r="D109" t="str">
        <f t="shared" si="21"/>
        <v>vis</v>
      </c>
      <c r="E109">
        <f>VLOOKUP(C109,Active!C$21:E$968,3,FALSE)</f>
        <v>-8352.99526856798</v>
      </c>
      <c r="F109" s="16" t="s">
        <v>97</v>
      </c>
      <c r="G109" t="str">
        <f t="shared" si="22"/>
        <v>28568.447</v>
      </c>
      <c r="H109" s="33">
        <f t="shared" si="23"/>
        <v>-8353</v>
      </c>
      <c r="I109" s="65" t="s">
        <v>435</v>
      </c>
      <c r="J109" s="66" t="s">
        <v>436</v>
      </c>
      <c r="K109" s="65">
        <v>-8353</v>
      </c>
      <c r="L109" s="65" t="s">
        <v>249</v>
      </c>
      <c r="M109" s="66" t="s">
        <v>101</v>
      </c>
      <c r="N109" s="66"/>
      <c r="O109" s="67" t="s">
        <v>413</v>
      </c>
      <c r="P109" s="67" t="s">
        <v>49</v>
      </c>
    </row>
    <row r="110" spans="1:16" ht="12.75" customHeight="1" x14ac:dyDescent="0.2">
      <c r="A110" s="33" t="str">
        <f t="shared" si="18"/>
        <v> HA 113.77 </v>
      </c>
      <c r="B110" s="16" t="str">
        <f t="shared" si="19"/>
        <v>I</v>
      </c>
      <c r="C110" s="33">
        <f t="shared" si="20"/>
        <v>28572.080000000002</v>
      </c>
      <c r="D110" t="str">
        <f t="shared" si="21"/>
        <v>vis</v>
      </c>
      <c r="E110">
        <f>VLOOKUP(C110,Active!C$21:E$968,3,FALSE)</f>
        <v>-8351.2173111293341</v>
      </c>
      <c r="F110" s="16" t="s">
        <v>97</v>
      </c>
      <c r="G110" t="str">
        <f t="shared" si="22"/>
        <v>28572.080</v>
      </c>
      <c r="H110" s="33">
        <f t="shared" si="23"/>
        <v>-8351</v>
      </c>
      <c r="I110" s="65" t="s">
        <v>437</v>
      </c>
      <c r="J110" s="66" t="s">
        <v>438</v>
      </c>
      <c r="K110" s="65">
        <v>-8351</v>
      </c>
      <c r="L110" s="65" t="s">
        <v>439</v>
      </c>
      <c r="M110" s="66" t="s">
        <v>440</v>
      </c>
      <c r="N110" s="66"/>
      <c r="O110" s="67" t="s">
        <v>441</v>
      </c>
      <c r="P110" s="67" t="s">
        <v>50</v>
      </c>
    </row>
    <row r="111" spans="1:16" ht="12.75" customHeight="1" x14ac:dyDescent="0.2">
      <c r="A111" s="33" t="str">
        <f t="shared" si="18"/>
        <v> AN 267.326 </v>
      </c>
      <c r="B111" s="16" t="str">
        <f t="shared" si="19"/>
        <v>I</v>
      </c>
      <c r="C111" s="33">
        <f t="shared" si="20"/>
        <v>28605.23</v>
      </c>
      <c r="D111" t="str">
        <f t="shared" si="21"/>
        <v>vis</v>
      </c>
      <c r="E111">
        <f>VLOOKUP(C111,Active!C$21:E$968,3,FALSE)</f>
        <v>-8334.9940000665556</v>
      </c>
      <c r="F111" s="16" t="s">
        <v>97</v>
      </c>
      <c r="G111" t="str">
        <f t="shared" si="22"/>
        <v>28605.230</v>
      </c>
      <c r="H111" s="33">
        <f t="shared" si="23"/>
        <v>-8335</v>
      </c>
      <c r="I111" s="65" t="s">
        <v>442</v>
      </c>
      <c r="J111" s="66" t="s">
        <v>443</v>
      </c>
      <c r="K111" s="65">
        <v>-8335</v>
      </c>
      <c r="L111" s="65" t="s">
        <v>142</v>
      </c>
      <c r="M111" s="66" t="s">
        <v>101</v>
      </c>
      <c r="N111" s="66"/>
      <c r="O111" s="67" t="s">
        <v>413</v>
      </c>
      <c r="P111" s="67" t="s">
        <v>49</v>
      </c>
    </row>
    <row r="112" spans="1:16" ht="12.75" customHeight="1" x14ac:dyDescent="0.2">
      <c r="A112" s="33" t="str">
        <f t="shared" si="18"/>
        <v> AN 267.326 </v>
      </c>
      <c r="B112" s="16" t="str">
        <f t="shared" si="19"/>
        <v>I</v>
      </c>
      <c r="C112" s="33">
        <f t="shared" si="20"/>
        <v>28807.525000000001</v>
      </c>
      <c r="D112" t="str">
        <f t="shared" si="21"/>
        <v>vis</v>
      </c>
      <c r="E112">
        <f>VLOOKUP(C112,Active!C$21:E$968,3,FALSE)</f>
        <v>-8235.9926513050068</v>
      </c>
      <c r="F112" s="16" t="s">
        <v>97</v>
      </c>
      <c r="G112" t="str">
        <f t="shared" si="22"/>
        <v>28807.525</v>
      </c>
      <c r="H112" s="33">
        <f t="shared" si="23"/>
        <v>-8236</v>
      </c>
      <c r="I112" s="65" t="s">
        <v>444</v>
      </c>
      <c r="J112" s="66" t="s">
        <v>445</v>
      </c>
      <c r="K112" s="65">
        <v>-8236</v>
      </c>
      <c r="L112" s="65" t="s">
        <v>446</v>
      </c>
      <c r="M112" s="66" t="s">
        <v>101</v>
      </c>
      <c r="N112" s="66"/>
      <c r="O112" s="67" t="s">
        <v>413</v>
      </c>
      <c r="P112" s="67" t="s">
        <v>49</v>
      </c>
    </row>
    <row r="113" spans="1:16" ht="12.75" customHeight="1" x14ac:dyDescent="0.2">
      <c r="A113" s="33" t="str">
        <f t="shared" si="18"/>
        <v> AN 267.326 </v>
      </c>
      <c r="B113" s="16" t="str">
        <f t="shared" si="19"/>
        <v>I</v>
      </c>
      <c r="C113" s="33">
        <f t="shared" si="20"/>
        <v>28889.258000000002</v>
      </c>
      <c r="D113" t="str">
        <f t="shared" si="21"/>
        <v>vis</v>
      </c>
      <c r="E113">
        <f>VLOOKUP(C113,Active!C$21:E$968,3,FALSE)</f>
        <v>-8195.9932581498251</v>
      </c>
      <c r="F113" s="16" t="s">
        <v>97</v>
      </c>
      <c r="G113" t="str">
        <f t="shared" si="22"/>
        <v>28889.258</v>
      </c>
      <c r="H113" s="33">
        <f t="shared" si="23"/>
        <v>-8196</v>
      </c>
      <c r="I113" s="65" t="s">
        <v>447</v>
      </c>
      <c r="J113" s="66" t="s">
        <v>448</v>
      </c>
      <c r="K113" s="65">
        <v>-8196</v>
      </c>
      <c r="L113" s="65" t="s">
        <v>115</v>
      </c>
      <c r="M113" s="66" t="s">
        <v>101</v>
      </c>
      <c r="N113" s="66"/>
      <c r="O113" s="67" t="s">
        <v>413</v>
      </c>
      <c r="P113" s="67" t="s">
        <v>49</v>
      </c>
    </row>
    <row r="114" spans="1:16" ht="12.75" customHeight="1" x14ac:dyDescent="0.2">
      <c r="A114" s="33" t="str">
        <f t="shared" si="18"/>
        <v> AN 267.326 </v>
      </c>
      <c r="B114" s="16" t="str">
        <f t="shared" si="19"/>
        <v>I</v>
      </c>
      <c r="C114" s="33">
        <f t="shared" si="20"/>
        <v>28934.198</v>
      </c>
      <c r="D114" t="str">
        <f t="shared" si="21"/>
        <v>vis</v>
      </c>
      <c r="E114">
        <f>VLOOKUP(C114,Active!C$21:E$968,3,FALSE)</f>
        <v>-8174.0000274058921</v>
      </c>
      <c r="F114" s="16" t="s">
        <v>97</v>
      </c>
      <c r="G114" t="str">
        <f t="shared" si="22"/>
        <v>28934.198</v>
      </c>
      <c r="H114" s="33">
        <f t="shared" si="23"/>
        <v>-8174</v>
      </c>
      <c r="I114" s="65" t="s">
        <v>449</v>
      </c>
      <c r="J114" s="66" t="s">
        <v>450</v>
      </c>
      <c r="K114" s="65">
        <v>-8174</v>
      </c>
      <c r="L114" s="65" t="s">
        <v>100</v>
      </c>
      <c r="M114" s="66" t="s">
        <v>101</v>
      </c>
      <c r="N114" s="66"/>
      <c r="O114" s="67" t="s">
        <v>413</v>
      </c>
      <c r="P114" s="67" t="s">
        <v>49</v>
      </c>
    </row>
    <row r="115" spans="1:16" ht="12.75" customHeight="1" x14ac:dyDescent="0.2">
      <c r="A115" s="33" t="str">
        <f t="shared" si="18"/>
        <v> AN 267.326 </v>
      </c>
      <c r="B115" s="16" t="str">
        <f t="shared" si="19"/>
        <v>I</v>
      </c>
      <c r="C115" s="33">
        <f t="shared" si="20"/>
        <v>28936.243999999999</v>
      </c>
      <c r="D115" t="str">
        <f t="shared" si="21"/>
        <v>vis</v>
      </c>
      <c r="E115">
        <f>VLOOKUP(C115,Active!C$21:E$968,3,FALSE)</f>
        <v>-8172.9987334561356</v>
      </c>
      <c r="F115" s="16" t="s">
        <v>97</v>
      </c>
      <c r="G115" t="str">
        <f t="shared" si="22"/>
        <v>28936.244</v>
      </c>
      <c r="H115" s="33">
        <f t="shared" si="23"/>
        <v>-8173</v>
      </c>
      <c r="I115" s="65" t="s">
        <v>451</v>
      </c>
      <c r="J115" s="66" t="s">
        <v>452</v>
      </c>
      <c r="K115" s="65">
        <v>-8173</v>
      </c>
      <c r="L115" s="65" t="s">
        <v>168</v>
      </c>
      <c r="M115" s="66" t="s">
        <v>101</v>
      </c>
      <c r="N115" s="66"/>
      <c r="O115" s="67" t="s">
        <v>413</v>
      </c>
      <c r="P115" s="67" t="s">
        <v>49</v>
      </c>
    </row>
    <row r="116" spans="1:16" ht="12.75" customHeight="1" x14ac:dyDescent="0.2">
      <c r="A116" s="33" t="str">
        <f t="shared" si="18"/>
        <v> AA 26.344 </v>
      </c>
      <c r="B116" s="16" t="str">
        <f t="shared" si="19"/>
        <v>I</v>
      </c>
      <c r="C116" s="33">
        <f t="shared" si="20"/>
        <v>30779.358</v>
      </c>
      <c r="D116" t="str">
        <f t="shared" si="21"/>
        <v>vis</v>
      </c>
      <c r="E116">
        <f>VLOOKUP(C116,Active!C$21:E$968,3,FALSE)</f>
        <v>-7270.9953625310491</v>
      </c>
      <c r="F116" s="16" t="s">
        <v>97</v>
      </c>
      <c r="G116" t="str">
        <f t="shared" si="22"/>
        <v>30779.358</v>
      </c>
      <c r="H116" s="33">
        <f t="shared" si="23"/>
        <v>-7271</v>
      </c>
      <c r="I116" s="65" t="s">
        <v>453</v>
      </c>
      <c r="J116" s="66" t="s">
        <v>454</v>
      </c>
      <c r="K116" s="65">
        <v>-7271</v>
      </c>
      <c r="L116" s="65" t="s">
        <v>246</v>
      </c>
      <c r="M116" s="66" t="s">
        <v>101</v>
      </c>
      <c r="N116" s="66"/>
      <c r="O116" s="67" t="s">
        <v>407</v>
      </c>
      <c r="P116" s="67" t="s">
        <v>47</v>
      </c>
    </row>
    <row r="117" spans="1:16" ht="12.75" customHeight="1" x14ac:dyDescent="0.2">
      <c r="A117" s="33" t="str">
        <f t="shared" si="18"/>
        <v> IODE 4.3.37 </v>
      </c>
      <c r="B117" s="16" t="str">
        <f t="shared" si="19"/>
        <v>I</v>
      </c>
      <c r="C117" s="33">
        <f t="shared" si="20"/>
        <v>31488.397000000001</v>
      </c>
      <c r="D117" t="str">
        <f t="shared" si="21"/>
        <v>vis</v>
      </c>
      <c r="E117">
        <f>VLOOKUP(C117,Active!C$21:E$968,3,FALSE)</f>
        <v>-6923.9980698419631</v>
      </c>
      <c r="F117" s="16" t="s">
        <v>97</v>
      </c>
      <c r="G117" t="str">
        <f t="shared" si="22"/>
        <v>31488.397</v>
      </c>
      <c r="H117" s="33">
        <f t="shared" si="23"/>
        <v>-6924</v>
      </c>
      <c r="I117" s="65" t="s">
        <v>455</v>
      </c>
      <c r="J117" s="66" t="s">
        <v>456</v>
      </c>
      <c r="K117" s="65">
        <v>-6924</v>
      </c>
      <c r="L117" s="65" t="s">
        <v>164</v>
      </c>
      <c r="M117" s="66" t="s">
        <v>101</v>
      </c>
      <c r="N117" s="66"/>
      <c r="O117" s="67" t="s">
        <v>457</v>
      </c>
      <c r="P117" s="67" t="s">
        <v>51</v>
      </c>
    </row>
    <row r="118" spans="1:16" ht="12.75" customHeight="1" x14ac:dyDescent="0.2">
      <c r="A118" s="33" t="str">
        <f t="shared" si="18"/>
        <v> AAC 5.77 </v>
      </c>
      <c r="B118" s="16" t="str">
        <f t="shared" si="19"/>
        <v>I</v>
      </c>
      <c r="C118" s="33">
        <f t="shared" si="20"/>
        <v>32612.223000000002</v>
      </c>
      <c r="D118" t="str">
        <f t="shared" si="21"/>
        <v>vis</v>
      </c>
      <c r="E118">
        <f>VLOOKUP(C118,Active!C$21:E$968,3,FALSE)</f>
        <v>-6374.0077597834124</v>
      </c>
      <c r="F118" s="16" t="s">
        <v>97</v>
      </c>
      <c r="G118" t="str">
        <f t="shared" si="22"/>
        <v>32612.223</v>
      </c>
      <c r="H118" s="33">
        <f t="shared" si="23"/>
        <v>-6374</v>
      </c>
      <c r="I118" s="65" t="s">
        <v>458</v>
      </c>
      <c r="J118" s="66" t="s">
        <v>459</v>
      </c>
      <c r="K118" s="65">
        <v>-6374</v>
      </c>
      <c r="L118" s="65" t="s">
        <v>460</v>
      </c>
      <c r="M118" s="66" t="s">
        <v>101</v>
      </c>
      <c r="N118" s="66"/>
      <c r="O118" s="67" t="s">
        <v>461</v>
      </c>
      <c r="P118" s="67" t="s">
        <v>52</v>
      </c>
    </row>
    <row r="119" spans="1:16" ht="12.75" customHeight="1" x14ac:dyDescent="0.2">
      <c r="A119" s="33" t="str">
        <f t="shared" si="18"/>
        <v> SAC 23.88 </v>
      </c>
      <c r="B119" s="16" t="str">
        <f t="shared" si="19"/>
        <v>I</v>
      </c>
      <c r="C119" s="33">
        <f t="shared" si="20"/>
        <v>33190.485000000001</v>
      </c>
      <c r="D119" t="str">
        <f t="shared" si="21"/>
        <v>vis</v>
      </c>
      <c r="E119">
        <f>VLOOKUP(C119,Active!C$21:E$968,3,FALSE)</f>
        <v>-6091.0115515847438</v>
      </c>
      <c r="F119" s="16" t="s">
        <v>97</v>
      </c>
      <c r="G119" t="str">
        <f t="shared" si="22"/>
        <v>33190.485</v>
      </c>
      <c r="H119" s="33">
        <f t="shared" si="23"/>
        <v>-6091</v>
      </c>
      <c r="I119" s="65" t="s">
        <v>462</v>
      </c>
      <c r="J119" s="66" t="s">
        <v>463</v>
      </c>
      <c r="K119" s="65">
        <v>-6091</v>
      </c>
      <c r="L119" s="65" t="s">
        <v>464</v>
      </c>
      <c r="M119" s="66" t="s">
        <v>101</v>
      </c>
      <c r="N119" s="66"/>
      <c r="O119" s="67" t="s">
        <v>461</v>
      </c>
      <c r="P119" s="67" t="s">
        <v>53</v>
      </c>
    </row>
    <row r="120" spans="1:16" ht="12.75" customHeight="1" x14ac:dyDescent="0.2">
      <c r="A120" s="33" t="str">
        <f t="shared" si="18"/>
        <v> AAC 5.77 </v>
      </c>
      <c r="B120" s="16" t="str">
        <f t="shared" si="19"/>
        <v>I</v>
      </c>
      <c r="C120" s="33">
        <f t="shared" si="20"/>
        <v>33570.546000000002</v>
      </c>
      <c r="D120" t="str">
        <f t="shared" si="21"/>
        <v>vis</v>
      </c>
      <c r="E120">
        <f>VLOOKUP(C120,Active!C$21:E$968,3,FALSE)</f>
        <v>-5905.0131254661419</v>
      </c>
      <c r="F120" s="16" t="s">
        <v>97</v>
      </c>
      <c r="G120" t="str">
        <f t="shared" si="22"/>
        <v>33570.546</v>
      </c>
      <c r="H120" s="33">
        <f t="shared" si="23"/>
        <v>-5905</v>
      </c>
      <c r="I120" s="65" t="s">
        <v>465</v>
      </c>
      <c r="J120" s="66" t="s">
        <v>466</v>
      </c>
      <c r="K120" s="65">
        <v>-5905</v>
      </c>
      <c r="L120" s="65" t="s">
        <v>467</v>
      </c>
      <c r="M120" s="66" t="s">
        <v>101</v>
      </c>
      <c r="N120" s="66"/>
      <c r="O120" s="67" t="s">
        <v>461</v>
      </c>
      <c r="P120" s="67" t="s">
        <v>52</v>
      </c>
    </row>
    <row r="121" spans="1:16" ht="12.75" customHeight="1" x14ac:dyDescent="0.2">
      <c r="A121" s="33" t="str">
        <f t="shared" si="18"/>
        <v> AA 17.62 </v>
      </c>
      <c r="B121" s="16" t="str">
        <f t="shared" si="19"/>
        <v>I</v>
      </c>
      <c r="C121" s="33">
        <f t="shared" si="20"/>
        <v>37197.529000000002</v>
      </c>
      <c r="D121" t="str">
        <f t="shared" si="21"/>
        <v>vis</v>
      </c>
      <c r="E121">
        <f>VLOOKUP(C121,Active!C$21:E$968,3,FALSE)</f>
        <v>-4130.0003523615042</v>
      </c>
      <c r="F121" s="16" t="s">
        <v>97</v>
      </c>
      <c r="G121" t="str">
        <f t="shared" si="22"/>
        <v>37197.529</v>
      </c>
      <c r="H121" s="33">
        <f t="shared" si="23"/>
        <v>-4130</v>
      </c>
      <c r="I121" s="65" t="s">
        <v>468</v>
      </c>
      <c r="J121" s="66" t="s">
        <v>469</v>
      </c>
      <c r="K121" s="65">
        <v>-4130</v>
      </c>
      <c r="L121" s="65" t="s">
        <v>470</v>
      </c>
      <c r="M121" s="66" t="s">
        <v>101</v>
      </c>
      <c r="N121" s="66"/>
      <c r="O121" s="67" t="s">
        <v>471</v>
      </c>
      <c r="P121" s="67" t="s">
        <v>54</v>
      </c>
    </row>
    <row r="122" spans="1:16" ht="12.75" customHeight="1" x14ac:dyDescent="0.2">
      <c r="A122" s="33" t="str">
        <f t="shared" si="18"/>
        <v> EBC 1-32 </v>
      </c>
      <c r="B122" s="16" t="str">
        <f t="shared" si="19"/>
        <v>I</v>
      </c>
      <c r="C122" s="33">
        <f t="shared" si="20"/>
        <v>37197.534</v>
      </c>
      <c r="D122" t="str">
        <f t="shared" si="21"/>
        <v>vis</v>
      </c>
      <c r="E122">
        <f>VLOOKUP(C122,Active!C$21:E$968,3,FALSE)</f>
        <v>-4129.9979054065943</v>
      </c>
      <c r="F122" s="16" t="s">
        <v>97</v>
      </c>
      <c r="G122" t="str">
        <f t="shared" si="22"/>
        <v>37197.534</v>
      </c>
      <c r="H122" s="33">
        <f t="shared" si="23"/>
        <v>-4130</v>
      </c>
      <c r="I122" s="65" t="s">
        <v>472</v>
      </c>
      <c r="J122" s="66" t="s">
        <v>473</v>
      </c>
      <c r="K122" s="65">
        <v>-4130</v>
      </c>
      <c r="L122" s="65" t="s">
        <v>164</v>
      </c>
      <c r="M122" s="66" t="s">
        <v>101</v>
      </c>
      <c r="N122" s="66"/>
      <c r="O122" s="67" t="s">
        <v>474</v>
      </c>
      <c r="P122" s="67" t="s">
        <v>55</v>
      </c>
    </row>
    <row r="123" spans="1:16" ht="12.75" customHeight="1" x14ac:dyDescent="0.2">
      <c r="A123" s="33" t="str">
        <f t="shared" si="18"/>
        <v> SAC 44.104 </v>
      </c>
      <c r="B123" s="16" t="str">
        <f t="shared" si="19"/>
        <v>I</v>
      </c>
      <c r="C123" s="33">
        <f t="shared" si="20"/>
        <v>39412.506999999998</v>
      </c>
      <c r="D123" t="str">
        <f t="shared" si="21"/>
        <v>vis</v>
      </c>
      <c r="E123">
        <f>VLOOKUP(C123,Active!C$21:E$968,3,FALSE)</f>
        <v>-3046.0100931996176</v>
      </c>
      <c r="F123" s="16" t="s">
        <v>97</v>
      </c>
      <c r="G123" t="str">
        <f t="shared" si="22"/>
        <v>39412.507</v>
      </c>
      <c r="H123" s="33">
        <f t="shared" si="23"/>
        <v>-3046</v>
      </c>
      <c r="I123" s="65" t="s">
        <v>475</v>
      </c>
      <c r="J123" s="66" t="s">
        <v>476</v>
      </c>
      <c r="K123" s="65">
        <v>-3046</v>
      </c>
      <c r="L123" s="65" t="s">
        <v>477</v>
      </c>
      <c r="M123" s="66" t="s">
        <v>101</v>
      </c>
      <c r="N123" s="66"/>
      <c r="O123" s="67" t="s">
        <v>407</v>
      </c>
      <c r="P123" s="67" t="s">
        <v>56</v>
      </c>
    </row>
    <row r="124" spans="1:16" ht="12.75" customHeight="1" x14ac:dyDescent="0.2">
      <c r="A124" s="33" t="str">
        <f t="shared" si="18"/>
        <v> BBS 90 </v>
      </c>
      <c r="B124" s="16" t="str">
        <f t="shared" si="19"/>
        <v>I</v>
      </c>
      <c r="C124" s="33">
        <f t="shared" si="20"/>
        <v>47469.487999999998</v>
      </c>
      <c r="D124" t="str">
        <f t="shared" si="21"/>
        <v>vis</v>
      </c>
      <c r="E124">
        <f>VLOOKUP(C124,Active!C$21:E$968,3,FALSE)</f>
        <v>897.00375265005266</v>
      </c>
      <c r="F124" s="16" t="s">
        <v>97</v>
      </c>
      <c r="G124" t="str">
        <f t="shared" si="22"/>
        <v>47469.488</v>
      </c>
      <c r="H124" s="33">
        <f t="shared" si="23"/>
        <v>897</v>
      </c>
      <c r="I124" s="65" t="s">
        <v>478</v>
      </c>
      <c r="J124" s="66" t="s">
        <v>479</v>
      </c>
      <c r="K124" s="65">
        <v>897</v>
      </c>
      <c r="L124" s="65" t="s">
        <v>183</v>
      </c>
      <c r="M124" s="66" t="s">
        <v>101</v>
      </c>
      <c r="N124" s="66"/>
      <c r="O124" s="67" t="s">
        <v>204</v>
      </c>
      <c r="P124" s="67" t="s">
        <v>62</v>
      </c>
    </row>
    <row r="125" spans="1:16" ht="12.75" customHeight="1" x14ac:dyDescent="0.2">
      <c r="A125" s="33" t="str">
        <f t="shared" si="18"/>
        <v>BAVM </v>
      </c>
      <c r="B125" s="16" t="str">
        <f t="shared" si="19"/>
        <v>I</v>
      </c>
      <c r="C125" s="33">
        <f t="shared" si="20"/>
        <v>50855.373599999999</v>
      </c>
      <c r="D125" t="str">
        <f t="shared" si="21"/>
        <v>vis</v>
      </c>
      <c r="E125">
        <f>VLOOKUP(C125,Active!C$21:E$968,3,FALSE)</f>
        <v>2554.025632342089</v>
      </c>
      <c r="F125" s="16" t="s">
        <v>97</v>
      </c>
      <c r="G125" t="str">
        <f t="shared" si="22"/>
        <v>50855.3736</v>
      </c>
      <c r="H125" s="33">
        <f t="shared" si="23"/>
        <v>2554</v>
      </c>
      <c r="I125" s="65" t="s">
        <v>480</v>
      </c>
      <c r="J125" s="66" t="s">
        <v>481</v>
      </c>
      <c r="K125" s="65">
        <v>2554</v>
      </c>
      <c r="L125" s="65" t="s">
        <v>482</v>
      </c>
      <c r="M125" s="66" t="s">
        <v>346</v>
      </c>
      <c r="N125" s="66" t="s">
        <v>347</v>
      </c>
      <c r="O125" s="67" t="s">
        <v>483</v>
      </c>
      <c r="P125" s="68" t="s">
        <v>64</v>
      </c>
    </row>
    <row r="126" spans="1:16" ht="12.75" customHeight="1" x14ac:dyDescent="0.2">
      <c r="A126" s="33" t="str">
        <f t="shared" si="18"/>
        <v> BBS 121 </v>
      </c>
      <c r="B126" s="16" t="str">
        <f t="shared" si="19"/>
        <v>I</v>
      </c>
      <c r="C126" s="33">
        <f t="shared" si="20"/>
        <v>51513.347999999998</v>
      </c>
      <c r="D126" t="str">
        <f t="shared" si="21"/>
        <v>vis</v>
      </c>
      <c r="E126">
        <f>VLOOKUP(C126,Active!C$21:E$968,3,FALSE)</f>
        <v>2876.0323702771329</v>
      </c>
      <c r="F126" s="16" t="s">
        <v>97</v>
      </c>
      <c r="G126" t="str">
        <f t="shared" si="22"/>
        <v>51513.348</v>
      </c>
      <c r="H126" s="33">
        <f t="shared" si="23"/>
        <v>2876</v>
      </c>
      <c r="I126" s="65" t="s">
        <v>484</v>
      </c>
      <c r="J126" s="66" t="s">
        <v>485</v>
      </c>
      <c r="K126" s="65">
        <v>2876</v>
      </c>
      <c r="L126" s="65" t="s">
        <v>486</v>
      </c>
      <c r="M126" s="66" t="s">
        <v>101</v>
      </c>
      <c r="N126" s="66"/>
      <c r="O126" s="67" t="s">
        <v>107</v>
      </c>
      <c r="P126" s="67" t="s">
        <v>65</v>
      </c>
    </row>
    <row r="127" spans="1:16" ht="12.75" customHeight="1" x14ac:dyDescent="0.2">
      <c r="A127" s="33" t="str">
        <f t="shared" si="18"/>
        <v>IBVS 5224 </v>
      </c>
      <c r="B127" s="16" t="str">
        <f t="shared" si="19"/>
        <v>I</v>
      </c>
      <c r="C127" s="33">
        <f t="shared" si="20"/>
        <v>51913.821000000004</v>
      </c>
      <c r="D127" t="str">
        <f t="shared" si="21"/>
        <v>vis</v>
      </c>
      <c r="E127" t="e">
        <f>VLOOKUP(C127,Active!C$21:E$968,3,FALSE)</f>
        <v>#N/A</v>
      </c>
      <c r="F127" s="16" t="s">
        <v>97</v>
      </c>
      <c r="G127" t="str">
        <f t="shared" si="22"/>
        <v>51913.8210</v>
      </c>
      <c r="H127" s="33">
        <f t="shared" si="23"/>
        <v>3072</v>
      </c>
      <c r="I127" s="65" t="s">
        <v>487</v>
      </c>
      <c r="J127" s="66" t="s">
        <v>488</v>
      </c>
      <c r="K127" s="65">
        <v>3072</v>
      </c>
      <c r="L127" s="65" t="s">
        <v>489</v>
      </c>
      <c r="M127" s="66" t="s">
        <v>346</v>
      </c>
      <c r="N127" s="66" t="s">
        <v>347</v>
      </c>
      <c r="O127" s="67" t="s">
        <v>490</v>
      </c>
      <c r="P127" s="68" t="s">
        <v>491</v>
      </c>
    </row>
    <row r="128" spans="1:16" ht="12.75" customHeight="1" x14ac:dyDescent="0.2">
      <c r="A128" s="33" t="str">
        <f t="shared" si="18"/>
        <v> BBS 124 </v>
      </c>
      <c r="B128" s="16" t="str">
        <f t="shared" si="19"/>
        <v>I</v>
      </c>
      <c r="C128" s="33">
        <f t="shared" si="20"/>
        <v>51938.341</v>
      </c>
      <c r="D128" t="str">
        <f t="shared" si="21"/>
        <v>vis</v>
      </c>
      <c r="E128">
        <f>VLOOKUP(C128,Active!C$21:E$968,3,FALSE)</f>
        <v>3084.0201120118095</v>
      </c>
      <c r="F128" s="16" t="s">
        <v>97</v>
      </c>
      <c r="G128" t="str">
        <f t="shared" si="22"/>
        <v>51938.341</v>
      </c>
      <c r="H128" s="33">
        <f t="shared" si="23"/>
        <v>3084</v>
      </c>
      <c r="I128" s="65" t="s">
        <v>492</v>
      </c>
      <c r="J128" s="66" t="s">
        <v>493</v>
      </c>
      <c r="K128" s="65">
        <v>3084</v>
      </c>
      <c r="L128" s="65" t="s">
        <v>494</v>
      </c>
      <c r="M128" s="66" t="s">
        <v>101</v>
      </c>
      <c r="N128" s="66"/>
      <c r="O128" s="67" t="s">
        <v>107</v>
      </c>
      <c r="P128" s="67" t="s">
        <v>68</v>
      </c>
    </row>
    <row r="129" spans="1:16" ht="12.75" customHeight="1" x14ac:dyDescent="0.2">
      <c r="A129" s="33" t="str">
        <f t="shared" si="18"/>
        <v> BBS 127 </v>
      </c>
      <c r="B129" s="16" t="str">
        <f t="shared" si="19"/>
        <v>I</v>
      </c>
      <c r="C129" s="33">
        <f t="shared" si="20"/>
        <v>52224.408000000003</v>
      </c>
      <c r="D129" t="str">
        <f t="shared" si="21"/>
        <v>vis</v>
      </c>
      <c r="E129">
        <f>VLOOKUP(C129,Active!C$21:E$968,3,FALSE)</f>
        <v>3224.0187221414212</v>
      </c>
      <c r="F129" s="16" t="s">
        <v>97</v>
      </c>
      <c r="G129" t="str">
        <f t="shared" si="22"/>
        <v>52224.408</v>
      </c>
      <c r="H129" s="33">
        <f t="shared" si="23"/>
        <v>3224</v>
      </c>
      <c r="I129" s="65" t="s">
        <v>495</v>
      </c>
      <c r="J129" s="66" t="s">
        <v>496</v>
      </c>
      <c r="K129" s="65">
        <v>3224</v>
      </c>
      <c r="L129" s="65" t="s">
        <v>497</v>
      </c>
      <c r="M129" s="66" t="s">
        <v>101</v>
      </c>
      <c r="N129" s="66"/>
      <c r="O129" s="67" t="s">
        <v>107</v>
      </c>
      <c r="P129" s="67" t="s">
        <v>69</v>
      </c>
    </row>
    <row r="130" spans="1:16" ht="12.75" customHeight="1" x14ac:dyDescent="0.2">
      <c r="A130" s="33" t="str">
        <f t="shared" si="18"/>
        <v>VSB 44 </v>
      </c>
      <c r="B130" s="16" t="str">
        <f t="shared" si="19"/>
        <v>II</v>
      </c>
      <c r="C130" s="33">
        <f t="shared" si="20"/>
        <v>53678.226199999997</v>
      </c>
      <c r="D130" t="str">
        <f t="shared" si="21"/>
        <v>vis</v>
      </c>
      <c r="E130">
        <f>VLOOKUP(C130,Active!C$21:E$968,3,FALSE)</f>
        <v>3935.5042391046886</v>
      </c>
      <c r="F130" s="16" t="s">
        <v>97</v>
      </c>
      <c r="G130" t="str">
        <f t="shared" si="22"/>
        <v>53678.2262</v>
      </c>
      <c r="H130" s="33">
        <f t="shared" si="23"/>
        <v>3935.5</v>
      </c>
      <c r="I130" s="65" t="s">
        <v>498</v>
      </c>
      <c r="J130" s="66" t="s">
        <v>499</v>
      </c>
      <c r="K130" s="65">
        <v>3935.5</v>
      </c>
      <c r="L130" s="65" t="s">
        <v>500</v>
      </c>
      <c r="M130" s="66" t="s">
        <v>346</v>
      </c>
      <c r="N130" s="66" t="s">
        <v>347</v>
      </c>
      <c r="O130" s="67" t="s">
        <v>501</v>
      </c>
      <c r="P130" s="68" t="s">
        <v>71</v>
      </c>
    </row>
    <row r="131" spans="1:16" ht="12.75" customHeight="1" x14ac:dyDescent="0.2">
      <c r="A131" s="33" t="str">
        <f t="shared" si="18"/>
        <v>VSB 44 </v>
      </c>
      <c r="B131" s="16" t="str">
        <f t="shared" si="19"/>
        <v>I</v>
      </c>
      <c r="C131" s="33">
        <f t="shared" si="20"/>
        <v>53679.252999999997</v>
      </c>
      <c r="D131" t="str">
        <f t="shared" si="21"/>
        <v>vis</v>
      </c>
      <c r="E131">
        <f>VLOOKUP(C131,Active!C$21:E$968,3,FALSE)</f>
        <v>3936.0067457652999</v>
      </c>
      <c r="F131" s="16" t="s">
        <v>97</v>
      </c>
      <c r="G131" t="str">
        <f t="shared" si="22"/>
        <v>53679.2530</v>
      </c>
      <c r="H131" s="33">
        <f t="shared" si="23"/>
        <v>3936</v>
      </c>
      <c r="I131" s="65" t="s">
        <v>502</v>
      </c>
      <c r="J131" s="66" t="s">
        <v>503</v>
      </c>
      <c r="K131" s="65">
        <v>3936</v>
      </c>
      <c r="L131" s="65" t="s">
        <v>504</v>
      </c>
      <c r="M131" s="66" t="s">
        <v>346</v>
      </c>
      <c r="N131" s="66" t="s">
        <v>347</v>
      </c>
      <c r="O131" s="67" t="s">
        <v>501</v>
      </c>
      <c r="P131" s="68" t="s">
        <v>71</v>
      </c>
    </row>
    <row r="132" spans="1:16" ht="12.75" customHeight="1" x14ac:dyDescent="0.2">
      <c r="A132" s="33" t="str">
        <f t="shared" si="18"/>
        <v> AOEB 12 </v>
      </c>
      <c r="B132" s="16" t="str">
        <f t="shared" si="19"/>
        <v>I</v>
      </c>
      <c r="C132" s="33">
        <f t="shared" si="20"/>
        <v>53726.390299999999</v>
      </c>
      <c r="D132" t="str">
        <f t="shared" si="21"/>
        <v>vis</v>
      </c>
      <c r="E132">
        <f>VLOOKUP(C132,Active!C$21:E$968,3,FALSE)</f>
        <v>3959.0753153146106</v>
      </c>
      <c r="F132" s="16" t="s">
        <v>97</v>
      </c>
      <c r="G132" t="str">
        <f t="shared" si="22"/>
        <v>53726.3903</v>
      </c>
      <c r="H132" s="33">
        <f t="shared" si="23"/>
        <v>3959</v>
      </c>
      <c r="I132" s="65" t="s">
        <v>505</v>
      </c>
      <c r="J132" s="66" t="s">
        <v>506</v>
      </c>
      <c r="K132" s="65">
        <v>3959</v>
      </c>
      <c r="L132" s="65" t="s">
        <v>507</v>
      </c>
      <c r="M132" s="66" t="s">
        <v>369</v>
      </c>
      <c r="N132" s="66" t="s">
        <v>370</v>
      </c>
      <c r="O132" s="67" t="s">
        <v>508</v>
      </c>
      <c r="P132" s="67" t="s">
        <v>73</v>
      </c>
    </row>
    <row r="133" spans="1:16" ht="12.75" customHeight="1" x14ac:dyDescent="0.2">
      <c r="A133" s="33" t="str">
        <f t="shared" si="18"/>
        <v>VSB 53 </v>
      </c>
      <c r="B133" s="16" t="str">
        <f t="shared" si="19"/>
        <v>I</v>
      </c>
      <c r="C133" s="33">
        <f t="shared" si="20"/>
        <v>55843.237399999998</v>
      </c>
      <c r="D133" t="str">
        <f t="shared" si="21"/>
        <v>vis</v>
      </c>
      <c r="E133">
        <f>VLOOKUP(C133,Active!C$21:E$968,3,FALSE)</f>
        <v>4995.0411969328889</v>
      </c>
      <c r="F133" s="16" t="s">
        <v>97</v>
      </c>
      <c r="G133" t="str">
        <f t="shared" si="22"/>
        <v>55843.2374</v>
      </c>
      <c r="H133" s="33">
        <f t="shared" si="23"/>
        <v>4995</v>
      </c>
      <c r="I133" s="65" t="s">
        <v>509</v>
      </c>
      <c r="J133" s="66" t="s">
        <v>510</v>
      </c>
      <c r="K133" s="65">
        <v>4995</v>
      </c>
      <c r="L133" s="65" t="s">
        <v>511</v>
      </c>
      <c r="M133" s="66" t="s">
        <v>369</v>
      </c>
      <c r="N133" s="66" t="s">
        <v>512</v>
      </c>
      <c r="O133" s="67" t="s">
        <v>513</v>
      </c>
      <c r="P133" s="68" t="s">
        <v>80</v>
      </c>
    </row>
    <row r="134" spans="1:16" ht="12.75" customHeight="1" x14ac:dyDescent="0.2">
      <c r="A134" s="33" t="str">
        <f t="shared" si="18"/>
        <v> JAAVSO 43-1 </v>
      </c>
      <c r="B134" s="16" t="str">
        <f t="shared" si="19"/>
        <v>I</v>
      </c>
      <c r="C134" s="33">
        <f t="shared" si="20"/>
        <v>56206.964800000002</v>
      </c>
      <c r="D134" t="str">
        <f t="shared" si="21"/>
        <v>vis</v>
      </c>
      <c r="E134">
        <f>VLOOKUP(C134,Active!C$21:E$968,3,FALSE)</f>
        <v>5173.046106503225</v>
      </c>
      <c r="F134" s="16" t="s">
        <v>97</v>
      </c>
      <c r="G134" t="str">
        <f t="shared" si="22"/>
        <v>56206.9648</v>
      </c>
      <c r="H134" s="33">
        <f t="shared" si="23"/>
        <v>5173</v>
      </c>
      <c r="I134" s="65" t="s">
        <v>514</v>
      </c>
      <c r="J134" s="66" t="s">
        <v>515</v>
      </c>
      <c r="K134" s="65">
        <v>5173</v>
      </c>
      <c r="L134" s="65" t="s">
        <v>516</v>
      </c>
      <c r="M134" s="66" t="s">
        <v>369</v>
      </c>
      <c r="N134" s="66" t="s">
        <v>97</v>
      </c>
      <c r="O134" s="67" t="s">
        <v>517</v>
      </c>
      <c r="P134" s="67" t="s">
        <v>82</v>
      </c>
    </row>
    <row r="135" spans="1:16" ht="12.75" customHeight="1" x14ac:dyDescent="0.2">
      <c r="A135" s="33" t="str">
        <f t="shared" si="18"/>
        <v>VSB 55 </v>
      </c>
      <c r="B135" s="16" t="str">
        <f t="shared" si="19"/>
        <v>I</v>
      </c>
      <c r="C135" s="33">
        <f t="shared" si="20"/>
        <v>56221.269899999999</v>
      </c>
      <c r="D135" t="str">
        <f t="shared" si="21"/>
        <v>vis</v>
      </c>
      <c r="E135">
        <f>VLOOKUP(C135,Active!C$21:E$968,3,FALSE)</f>
        <v>5180.0468934439232</v>
      </c>
      <c r="F135" s="16" t="s">
        <v>97</v>
      </c>
      <c r="G135" t="str">
        <f t="shared" si="22"/>
        <v>56221.2699</v>
      </c>
      <c r="H135" s="33">
        <f t="shared" si="23"/>
        <v>5180</v>
      </c>
      <c r="I135" s="65" t="s">
        <v>518</v>
      </c>
      <c r="J135" s="66" t="s">
        <v>519</v>
      </c>
      <c r="K135" s="65">
        <v>5180</v>
      </c>
      <c r="L135" s="65" t="s">
        <v>520</v>
      </c>
      <c r="M135" s="66" t="s">
        <v>369</v>
      </c>
      <c r="N135" s="66" t="s">
        <v>97</v>
      </c>
      <c r="O135" s="67" t="s">
        <v>513</v>
      </c>
      <c r="P135" s="68" t="s">
        <v>83</v>
      </c>
    </row>
  </sheetData>
  <sheetProtection selectLockedCells="1" selectUnlockedCells="1"/>
  <hyperlinks>
    <hyperlink ref="P11" r:id="rId1" xr:uid="{00000000-0004-0000-0100-000000000000}"/>
    <hyperlink ref="P84" r:id="rId2" xr:uid="{00000000-0004-0000-0100-000001000000}"/>
    <hyperlink ref="P87" r:id="rId3" xr:uid="{00000000-0004-0000-0100-000002000000}"/>
    <hyperlink ref="P88" r:id="rId4" xr:uid="{00000000-0004-0000-0100-000003000000}"/>
    <hyperlink ref="P89" r:id="rId5" xr:uid="{00000000-0004-0000-0100-000004000000}"/>
    <hyperlink ref="P90" r:id="rId6" xr:uid="{00000000-0004-0000-0100-000005000000}"/>
    <hyperlink ref="P91" r:id="rId7" xr:uid="{00000000-0004-0000-0100-000006000000}"/>
    <hyperlink ref="P92" r:id="rId8" xr:uid="{00000000-0004-0000-0100-000007000000}"/>
    <hyperlink ref="P93" r:id="rId9" xr:uid="{00000000-0004-0000-0100-000008000000}"/>
    <hyperlink ref="P94" r:id="rId10" xr:uid="{00000000-0004-0000-0100-000009000000}"/>
    <hyperlink ref="P95" r:id="rId11" xr:uid="{00000000-0004-0000-0100-00000A000000}"/>
    <hyperlink ref="P96" r:id="rId12" xr:uid="{00000000-0004-0000-0100-00000B000000}"/>
    <hyperlink ref="P125" r:id="rId13" xr:uid="{00000000-0004-0000-0100-00000C000000}"/>
    <hyperlink ref="P127" r:id="rId14" xr:uid="{00000000-0004-0000-0100-00000D000000}"/>
    <hyperlink ref="P130" r:id="rId15" xr:uid="{00000000-0004-0000-0100-00000E000000}"/>
    <hyperlink ref="P131" r:id="rId16" xr:uid="{00000000-0004-0000-0100-00000F000000}"/>
    <hyperlink ref="P133" r:id="rId17" xr:uid="{00000000-0004-0000-0100-000010000000}"/>
    <hyperlink ref="P135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2022-03-31T06:50:50Z</dcterms:created>
  <dcterms:modified xsi:type="dcterms:W3CDTF">2023-08-06T07:28:36Z</dcterms:modified>
</cp:coreProperties>
</file>