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7F46F69-514B-4CC4-8601-A9882E3A69B0}" xr6:coauthVersionLast="47" xr6:coauthVersionMax="47" xr10:uidLastSave="{00000000-0000-0000-0000-000000000000}"/>
  <bookViews>
    <workbookView xWindow="13965" yWindow="300" windowWidth="14535" windowHeight="1449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55" i="1" l="1"/>
  <c r="F255" i="1" s="1"/>
  <c r="G255" i="1" s="1"/>
  <c r="K255" i="1" s="1"/>
  <c r="Q255" i="1"/>
  <c r="C7" i="1"/>
  <c r="C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I45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E49" i="1"/>
  <c r="F49" i="1"/>
  <c r="Q49" i="1"/>
  <c r="E50" i="1"/>
  <c r="F50" i="1"/>
  <c r="Q50" i="1"/>
  <c r="E51" i="1"/>
  <c r="F51" i="1"/>
  <c r="Q51" i="1"/>
  <c r="E52" i="1"/>
  <c r="F52" i="1"/>
  <c r="G52" i="1"/>
  <c r="I52" i="1"/>
  <c r="Q52" i="1"/>
  <c r="E53" i="1"/>
  <c r="F53" i="1"/>
  <c r="G53" i="1"/>
  <c r="J53" i="1"/>
  <c r="Q53" i="1"/>
  <c r="E54" i="1"/>
  <c r="F54" i="1"/>
  <c r="G54" i="1"/>
  <c r="I54" i="1"/>
  <c r="Q54" i="1"/>
  <c r="E55" i="1"/>
  <c r="F55" i="1"/>
  <c r="G55" i="1"/>
  <c r="J55" i="1"/>
  <c r="Q55" i="1"/>
  <c r="E56" i="1"/>
  <c r="F56" i="1"/>
  <c r="G56" i="1"/>
  <c r="J56" i="1"/>
  <c r="Q56" i="1"/>
  <c r="E57" i="1"/>
  <c r="F57" i="1"/>
  <c r="G57" i="1"/>
  <c r="J57" i="1"/>
  <c r="Q57" i="1"/>
  <c r="E58" i="1"/>
  <c r="F58" i="1"/>
  <c r="G58" i="1"/>
  <c r="J58" i="1"/>
  <c r="Q58" i="1"/>
  <c r="E59" i="1"/>
  <c r="F59" i="1"/>
  <c r="G59" i="1"/>
  <c r="I59" i="1"/>
  <c r="Q59" i="1"/>
  <c r="E60" i="1"/>
  <c r="F60" i="1"/>
  <c r="G60" i="1"/>
  <c r="I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I63" i="1"/>
  <c r="Q63" i="1"/>
  <c r="E64" i="1"/>
  <c r="F64" i="1"/>
  <c r="G64" i="1"/>
  <c r="I64" i="1"/>
  <c r="Q64" i="1"/>
  <c r="E65" i="1"/>
  <c r="F65" i="1"/>
  <c r="G65" i="1"/>
  <c r="I65" i="1"/>
  <c r="Q65" i="1"/>
  <c r="E66" i="1"/>
  <c r="F66" i="1"/>
  <c r="G66" i="1"/>
  <c r="I66" i="1"/>
  <c r="Q66" i="1"/>
  <c r="E67" i="1"/>
  <c r="F67" i="1"/>
  <c r="G67" i="1"/>
  <c r="I67" i="1"/>
  <c r="Q67" i="1"/>
  <c r="E68" i="1"/>
  <c r="F68" i="1"/>
  <c r="G68" i="1"/>
  <c r="I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I71" i="1"/>
  <c r="Q71" i="1"/>
  <c r="E72" i="1"/>
  <c r="F72" i="1"/>
  <c r="G72" i="1"/>
  <c r="I72" i="1"/>
  <c r="Q72" i="1"/>
  <c r="E73" i="1"/>
  <c r="F73" i="1"/>
  <c r="G73" i="1"/>
  <c r="I73" i="1"/>
  <c r="Q73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78" i="1"/>
  <c r="F78" i="1"/>
  <c r="G78" i="1"/>
  <c r="J78" i="1"/>
  <c r="Q78" i="1"/>
  <c r="E79" i="1"/>
  <c r="F79" i="1"/>
  <c r="G79" i="1"/>
  <c r="J79" i="1"/>
  <c r="Q79" i="1"/>
  <c r="E80" i="1"/>
  <c r="F80" i="1"/>
  <c r="G80" i="1"/>
  <c r="J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I84" i="1"/>
  <c r="Q84" i="1"/>
  <c r="E85" i="1"/>
  <c r="F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I88" i="1"/>
  <c r="Q88" i="1"/>
  <c r="E89" i="1"/>
  <c r="F89" i="1"/>
  <c r="G89" i="1"/>
  <c r="J89" i="1"/>
  <c r="Q89" i="1"/>
  <c r="E90" i="1"/>
  <c r="F90" i="1"/>
  <c r="G90" i="1"/>
  <c r="J90" i="1"/>
  <c r="Q90" i="1"/>
  <c r="E91" i="1"/>
  <c r="F91" i="1"/>
  <c r="G91" i="1"/>
  <c r="J91" i="1"/>
  <c r="Q91" i="1"/>
  <c r="E92" i="1"/>
  <c r="F92" i="1"/>
  <c r="G92" i="1"/>
  <c r="J92" i="1"/>
  <c r="Q92" i="1"/>
  <c r="E93" i="1"/>
  <c r="F93" i="1"/>
  <c r="G93" i="1"/>
  <c r="J93" i="1"/>
  <c r="Q93" i="1"/>
  <c r="E94" i="1"/>
  <c r="F94" i="1"/>
  <c r="G94" i="1"/>
  <c r="J94" i="1"/>
  <c r="Q94" i="1"/>
  <c r="E95" i="1"/>
  <c r="F95" i="1"/>
  <c r="G95" i="1"/>
  <c r="J95" i="1"/>
  <c r="Q95" i="1"/>
  <c r="E96" i="1"/>
  <c r="F96" i="1"/>
  <c r="G96" i="1"/>
  <c r="I96" i="1"/>
  <c r="Q96" i="1"/>
  <c r="E97" i="1"/>
  <c r="F97" i="1"/>
  <c r="G97" i="1"/>
  <c r="J97" i="1"/>
  <c r="Q97" i="1"/>
  <c r="E98" i="1"/>
  <c r="F98" i="1"/>
  <c r="Q98" i="1"/>
  <c r="E99" i="1"/>
  <c r="F99" i="1"/>
  <c r="G99" i="1"/>
  <c r="J99" i="1"/>
  <c r="Q99" i="1"/>
  <c r="E100" i="1"/>
  <c r="F100" i="1"/>
  <c r="G100" i="1"/>
  <c r="J100" i="1"/>
  <c r="Q100" i="1"/>
  <c r="E101" i="1"/>
  <c r="F101" i="1"/>
  <c r="G101" i="1"/>
  <c r="J101" i="1"/>
  <c r="Q101" i="1"/>
  <c r="E102" i="1"/>
  <c r="F102" i="1"/>
  <c r="G102" i="1"/>
  <c r="J102" i="1"/>
  <c r="Q102" i="1"/>
  <c r="E103" i="1"/>
  <c r="F103" i="1"/>
  <c r="G103" i="1"/>
  <c r="J103" i="1"/>
  <c r="Q103" i="1"/>
  <c r="E104" i="1"/>
  <c r="F104" i="1"/>
  <c r="G104" i="1"/>
  <c r="I104" i="1"/>
  <c r="Q104" i="1"/>
  <c r="E105" i="1"/>
  <c r="F105" i="1"/>
  <c r="G105" i="1"/>
  <c r="J105" i="1"/>
  <c r="Q105" i="1"/>
  <c r="E106" i="1"/>
  <c r="F106" i="1"/>
  <c r="G106" i="1"/>
  <c r="I106" i="1"/>
  <c r="Q106" i="1"/>
  <c r="E107" i="1"/>
  <c r="F107" i="1"/>
  <c r="G107" i="1"/>
  <c r="J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J110" i="1"/>
  <c r="Q110" i="1"/>
  <c r="E111" i="1"/>
  <c r="F111" i="1"/>
  <c r="G111" i="1"/>
  <c r="J111" i="1"/>
  <c r="Q111" i="1"/>
  <c r="E112" i="1"/>
  <c r="F112" i="1"/>
  <c r="G112" i="1"/>
  <c r="J112" i="1"/>
  <c r="Q112" i="1"/>
  <c r="E113" i="1"/>
  <c r="F113" i="1"/>
  <c r="G113" i="1"/>
  <c r="I113" i="1"/>
  <c r="Q113" i="1"/>
  <c r="E114" i="1"/>
  <c r="F114" i="1"/>
  <c r="G114" i="1"/>
  <c r="J114" i="1"/>
  <c r="Q114" i="1"/>
  <c r="E115" i="1"/>
  <c r="F115" i="1"/>
  <c r="G115" i="1"/>
  <c r="J115" i="1"/>
  <c r="Q115" i="1"/>
  <c r="E116" i="1"/>
  <c r="F116" i="1"/>
  <c r="G116" i="1"/>
  <c r="J116" i="1"/>
  <c r="Q116" i="1"/>
  <c r="E117" i="1"/>
  <c r="F117" i="1"/>
  <c r="G117" i="1"/>
  <c r="J117" i="1"/>
  <c r="Q117" i="1"/>
  <c r="E118" i="1"/>
  <c r="F118" i="1"/>
  <c r="G118" i="1"/>
  <c r="J118" i="1"/>
  <c r="Q118" i="1"/>
  <c r="E119" i="1"/>
  <c r="F119" i="1"/>
  <c r="G119" i="1"/>
  <c r="J119" i="1"/>
  <c r="Q119" i="1"/>
  <c r="E120" i="1"/>
  <c r="F120" i="1"/>
  <c r="G120" i="1"/>
  <c r="J120" i="1"/>
  <c r="Q120" i="1"/>
  <c r="E121" i="1"/>
  <c r="F121" i="1"/>
  <c r="G121" i="1"/>
  <c r="J121" i="1"/>
  <c r="Q121" i="1"/>
  <c r="E122" i="1"/>
  <c r="F122" i="1"/>
  <c r="G122" i="1"/>
  <c r="I122" i="1"/>
  <c r="Q122" i="1"/>
  <c r="E123" i="1"/>
  <c r="F123" i="1"/>
  <c r="G123" i="1"/>
  <c r="J123" i="1"/>
  <c r="Q123" i="1"/>
  <c r="E124" i="1"/>
  <c r="F124" i="1"/>
  <c r="G124" i="1"/>
  <c r="I124" i="1"/>
  <c r="Q124" i="1"/>
  <c r="E125" i="1"/>
  <c r="F125" i="1"/>
  <c r="G125" i="1"/>
  <c r="J125" i="1"/>
  <c r="Q125" i="1"/>
  <c r="E126" i="1"/>
  <c r="F126" i="1"/>
  <c r="Q126" i="1"/>
  <c r="E127" i="1"/>
  <c r="F127" i="1"/>
  <c r="G127" i="1"/>
  <c r="J127" i="1"/>
  <c r="Q127" i="1"/>
  <c r="E128" i="1"/>
  <c r="F128" i="1"/>
  <c r="G128" i="1"/>
  <c r="I128" i="1"/>
  <c r="Q128" i="1"/>
  <c r="E129" i="1"/>
  <c r="F129" i="1"/>
  <c r="G129" i="1"/>
  <c r="J129" i="1"/>
  <c r="Q129" i="1"/>
  <c r="E130" i="1"/>
  <c r="F130" i="1"/>
  <c r="G130" i="1"/>
  <c r="J130" i="1"/>
  <c r="Q130" i="1"/>
  <c r="E131" i="1"/>
  <c r="F131" i="1"/>
  <c r="G131" i="1"/>
  <c r="J131" i="1"/>
  <c r="Q131" i="1"/>
  <c r="E132" i="1"/>
  <c r="F132" i="1"/>
  <c r="G132" i="1"/>
  <c r="I132" i="1"/>
  <c r="Q132" i="1"/>
  <c r="E133" i="1"/>
  <c r="F133" i="1"/>
  <c r="G133" i="1"/>
  <c r="J133" i="1"/>
  <c r="Q133" i="1"/>
  <c r="E134" i="1"/>
  <c r="F134" i="1"/>
  <c r="G134" i="1"/>
  <c r="I134" i="1"/>
  <c r="Q134" i="1"/>
  <c r="E135" i="1"/>
  <c r="F135" i="1"/>
  <c r="G135" i="1"/>
  <c r="I135" i="1"/>
  <c r="Q135" i="1"/>
  <c r="E136" i="1"/>
  <c r="F136" i="1"/>
  <c r="G136" i="1"/>
  <c r="I136" i="1"/>
  <c r="Q136" i="1"/>
  <c r="E137" i="1"/>
  <c r="F137" i="1"/>
  <c r="G137" i="1"/>
  <c r="I137" i="1"/>
  <c r="Q137" i="1"/>
  <c r="E138" i="1"/>
  <c r="F138" i="1"/>
  <c r="G138" i="1"/>
  <c r="J138" i="1"/>
  <c r="Q138" i="1"/>
  <c r="E139" i="1"/>
  <c r="F139" i="1"/>
  <c r="G139" i="1"/>
  <c r="I139" i="1"/>
  <c r="Q139" i="1"/>
  <c r="E140" i="1"/>
  <c r="F140" i="1"/>
  <c r="G140" i="1"/>
  <c r="J140" i="1"/>
  <c r="Q140" i="1"/>
  <c r="E141" i="1"/>
  <c r="F141" i="1"/>
  <c r="G141" i="1"/>
  <c r="J141" i="1"/>
  <c r="Q141" i="1"/>
  <c r="E142" i="1"/>
  <c r="F142" i="1"/>
  <c r="G142" i="1"/>
  <c r="I142" i="1"/>
  <c r="Q142" i="1"/>
  <c r="E143" i="1"/>
  <c r="F143" i="1"/>
  <c r="G143" i="1"/>
  <c r="J143" i="1"/>
  <c r="Q143" i="1"/>
  <c r="E144" i="1"/>
  <c r="F144" i="1"/>
  <c r="G144" i="1"/>
  <c r="J144" i="1"/>
  <c r="Q144" i="1"/>
  <c r="E145" i="1"/>
  <c r="F145" i="1"/>
  <c r="G145" i="1"/>
  <c r="K145" i="1"/>
  <c r="Q145" i="1"/>
  <c r="E146" i="1"/>
  <c r="F146" i="1"/>
  <c r="G146" i="1"/>
  <c r="K146" i="1"/>
  <c r="Q146" i="1"/>
  <c r="E147" i="1"/>
  <c r="F147" i="1"/>
  <c r="G147" i="1"/>
  <c r="J147" i="1"/>
  <c r="Q147" i="1"/>
  <c r="E148" i="1"/>
  <c r="F148" i="1"/>
  <c r="G148" i="1"/>
  <c r="J148" i="1"/>
  <c r="Q148" i="1"/>
  <c r="E149" i="1"/>
  <c r="F149" i="1"/>
  <c r="G149" i="1"/>
  <c r="J149" i="1"/>
  <c r="Q149" i="1"/>
  <c r="E150" i="1"/>
  <c r="F150" i="1"/>
  <c r="G150" i="1"/>
  <c r="J150" i="1"/>
  <c r="Q150" i="1"/>
  <c r="E151" i="1"/>
  <c r="F151" i="1"/>
  <c r="G151" i="1"/>
  <c r="K151" i="1"/>
  <c r="Q151" i="1"/>
  <c r="E152" i="1"/>
  <c r="F152" i="1"/>
  <c r="G152" i="1"/>
  <c r="K152" i="1"/>
  <c r="Q152" i="1"/>
  <c r="E153" i="1"/>
  <c r="F153" i="1"/>
  <c r="G153" i="1"/>
  <c r="K153" i="1"/>
  <c r="Q153" i="1"/>
  <c r="E154" i="1"/>
  <c r="F154" i="1"/>
  <c r="G154" i="1"/>
  <c r="K154" i="1"/>
  <c r="Q154" i="1"/>
  <c r="E155" i="1"/>
  <c r="F155" i="1"/>
  <c r="G155" i="1"/>
  <c r="I155" i="1"/>
  <c r="Q155" i="1"/>
  <c r="E156" i="1"/>
  <c r="F156" i="1"/>
  <c r="G156" i="1"/>
  <c r="J156" i="1"/>
  <c r="Q156" i="1"/>
  <c r="E157" i="1"/>
  <c r="F157" i="1"/>
  <c r="G157" i="1"/>
  <c r="J157" i="1"/>
  <c r="Q157" i="1"/>
  <c r="E158" i="1"/>
  <c r="F158" i="1"/>
  <c r="G158" i="1"/>
  <c r="K158" i="1"/>
  <c r="Q158" i="1"/>
  <c r="E159" i="1"/>
  <c r="F159" i="1"/>
  <c r="G159" i="1"/>
  <c r="K159" i="1"/>
  <c r="Q159" i="1"/>
  <c r="E160" i="1"/>
  <c r="F160" i="1"/>
  <c r="G160" i="1"/>
  <c r="K160" i="1"/>
  <c r="Q160" i="1"/>
  <c r="E161" i="1"/>
  <c r="F161" i="1"/>
  <c r="G161" i="1"/>
  <c r="K161" i="1"/>
  <c r="Q161" i="1"/>
  <c r="E162" i="1"/>
  <c r="F162" i="1"/>
  <c r="G162" i="1"/>
  <c r="K162" i="1"/>
  <c r="Q162" i="1"/>
  <c r="E163" i="1"/>
  <c r="F163" i="1"/>
  <c r="G163" i="1"/>
  <c r="K163" i="1"/>
  <c r="Q163" i="1"/>
  <c r="E164" i="1"/>
  <c r="F164" i="1"/>
  <c r="G164" i="1"/>
  <c r="K164" i="1"/>
  <c r="Q164" i="1"/>
  <c r="E165" i="1"/>
  <c r="F165" i="1"/>
  <c r="G165" i="1"/>
  <c r="J165" i="1"/>
  <c r="Q165" i="1"/>
  <c r="E166" i="1"/>
  <c r="F166" i="1"/>
  <c r="G166" i="1"/>
  <c r="K166" i="1"/>
  <c r="Q166" i="1"/>
  <c r="E167" i="1"/>
  <c r="F167" i="1"/>
  <c r="G167" i="1"/>
  <c r="J167" i="1"/>
  <c r="Q167" i="1"/>
  <c r="E168" i="1"/>
  <c r="F168" i="1"/>
  <c r="G168" i="1"/>
  <c r="I168" i="1"/>
  <c r="Q168" i="1"/>
  <c r="E169" i="1"/>
  <c r="F169" i="1"/>
  <c r="G169" i="1"/>
  <c r="K169" i="1"/>
  <c r="Q169" i="1"/>
  <c r="E170" i="1"/>
  <c r="F170" i="1"/>
  <c r="G170" i="1"/>
  <c r="K170" i="1"/>
  <c r="Q170" i="1"/>
  <c r="E171" i="1"/>
  <c r="F171" i="1"/>
  <c r="G171" i="1"/>
  <c r="K171" i="1"/>
  <c r="Q171" i="1"/>
  <c r="E172" i="1"/>
  <c r="F172" i="1"/>
  <c r="G172" i="1"/>
  <c r="K172" i="1"/>
  <c r="Q172" i="1"/>
  <c r="E173" i="1"/>
  <c r="F173" i="1"/>
  <c r="G173" i="1"/>
  <c r="J173" i="1"/>
  <c r="Q173" i="1"/>
  <c r="E174" i="1"/>
  <c r="F174" i="1"/>
  <c r="G174" i="1"/>
  <c r="K174" i="1"/>
  <c r="Q174" i="1"/>
  <c r="E175" i="1"/>
  <c r="F175" i="1"/>
  <c r="G175" i="1"/>
  <c r="K175" i="1"/>
  <c r="Q175" i="1"/>
  <c r="E176" i="1"/>
  <c r="F176" i="1"/>
  <c r="G176" i="1"/>
  <c r="K176" i="1"/>
  <c r="Q176" i="1"/>
  <c r="E177" i="1"/>
  <c r="F177" i="1"/>
  <c r="G177" i="1"/>
  <c r="K177" i="1"/>
  <c r="Q177" i="1"/>
  <c r="E178" i="1"/>
  <c r="F178" i="1"/>
  <c r="Q178" i="1"/>
  <c r="E179" i="1"/>
  <c r="F179" i="1"/>
  <c r="G179" i="1"/>
  <c r="K179" i="1"/>
  <c r="Q179" i="1"/>
  <c r="E180" i="1"/>
  <c r="F180" i="1"/>
  <c r="G180" i="1"/>
  <c r="K180" i="1"/>
  <c r="Q180" i="1"/>
  <c r="E181" i="1"/>
  <c r="F181" i="1"/>
  <c r="G181" i="1"/>
  <c r="J181" i="1"/>
  <c r="Q181" i="1"/>
  <c r="E182" i="1"/>
  <c r="F182" i="1"/>
  <c r="G182" i="1"/>
  <c r="J182" i="1"/>
  <c r="Q182" i="1"/>
  <c r="E183" i="1"/>
  <c r="F183" i="1"/>
  <c r="G183" i="1"/>
  <c r="J183" i="1"/>
  <c r="Q183" i="1"/>
  <c r="E184" i="1"/>
  <c r="F184" i="1"/>
  <c r="G184" i="1"/>
  <c r="J184" i="1"/>
  <c r="Q184" i="1"/>
  <c r="E185" i="1"/>
  <c r="F185" i="1"/>
  <c r="G185" i="1"/>
  <c r="K185" i="1"/>
  <c r="Q185" i="1"/>
  <c r="E186" i="1"/>
  <c r="F186" i="1"/>
  <c r="G186" i="1"/>
  <c r="J186" i="1"/>
  <c r="Q186" i="1"/>
  <c r="E187" i="1"/>
  <c r="F187" i="1"/>
  <c r="G187" i="1"/>
  <c r="K187" i="1"/>
  <c r="Q187" i="1"/>
  <c r="E188" i="1"/>
  <c r="F188" i="1"/>
  <c r="G188" i="1"/>
  <c r="K188" i="1"/>
  <c r="Q188" i="1"/>
  <c r="E189" i="1"/>
  <c r="F189" i="1"/>
  <c r="G189" i="1"/>
  <c r="K189" i="1"/>
  <c r="Q189" i="1"/>
  <c r="E190" i="1"/>
  <c r="F190" i="1"/>
  <c r="G190" i="1"/>
  <c r="J190" i="1"/>
  <c r="Q190" i="1"/>
  <c r="E191" i="1"/>
  <c r="F191" i="1"/>
  <c r="G191" i="1"/>
  <c r="K191" i="1"/>
  <c r="Q191" i="1"/>
  <c r="E192" i="1"/>
  <c r="F192" i="1"/>
  <c r="K192" i="1"/>
  <c r="Q192" i="1"/>
  <c r="E193" i="1"/>
  <c r="F193" i="1"/>
  <c r="G193" i="1"/>
  <c r="K193" i="1"/>
  <c r="Q193" i="1"/>
  <c r="E194" i="1"/>
  <c r="F194" i="1"/>
  <c r="G194" i="1"/>
  <c r="K194" i="1"/>
  <c r="Q194" i="1"/>
  <c r="E195" i="1"/>
  <c r="F195" i="1"/>
  <c r="G195" i="1"/>
  <c r="K195" i="1"/>
  <c r="Q195" i="1"/>
  <c r="E196" i="1"/>
  <c r="F196" i="1"/>
  <c r="G196" i="1"/>
  <c r="K196" i="1"/>
  <c r="Q196" i="1"/>
  <c r="E197" i="1"/>
  <c r="F197" i="1"/>
  <c r="G197" i="1"/>
  <c r="I197" i="1"/>
  <c r="Q197" i="1"/>
  <c r="E198" i="1"/>
  <c r="F198" i="1"/>
  <c r="G198" i="1"/>
  <c r="J198" i="1"/>
  <c r="Q198" i="1"/>
  <c r="E199" i="1"/>
  <c r="F199" i="1"/>
  <c r="G199" i="1"/>
  <c r="J199" i="1"/>
  <c r="Q199" i="1"/>
  <c r="E200" i="1"/>
  <c r="F200" i="1"/>
  <c r="G200" i="1"/>
  <c r="K200" i="1"/>
  <c r="Q200" i="1"/>
  <c r="E201" i="1"/>
  <c r="F201" i="1"/>
  <c r="G201" i="1"/>
  <c r="K201" i="1"/>
  <c r="Q201" i="1"/>
  <c r="E202" i="1"/>
  <c r="F202" i="1"/>
  <c r="G202" i="1"/>
  <c r="J202" i="1"/>
  <c r="Q202" i="1"/>
  <c r="E203" i="1"/>
  <c r="F203" i="1"/>
  <c r="G203" i="1"/>
  <c r="J203" i="1"/>
  <c r="Q203" i="1"/>
  <c r="E204" i="1"/>
  <c r="F204" i="1"/>
  <c r="G204" i="1"/>
  <c r="J204" i="1"/>
  <c r="Q204" i="1"/>
  <c r="E205" i="1"/>
  <c r="F205" i="1"/>
  <c r="G205" i="1"/>
  <c r="J205" i="1"/>
  <c r="Q205" i="1"/>
  <c r="E206" i="1"/>
  <c r="F206" i="1"/>
  <c r="G206" i="1"/>
  <c r="J206" i="1"/>
  <c r="Q206" i="1"/>
  <c r="E207" i="1"/>
  <c r="F207" i="1"/>
  <c r="G207" i="1"/>
  <c r="J207" i="1"/>
  <c r="Q207" i="1"/>
  <c r="E208" i="1"/>
  <c r="F208" i="1"/>
  <c r="G208" i="1"/>
  <c r="K208" i="1"/>
  <c r="Q208" i="1"/>
  <c r="E209" i="1"/>
  <c r="F209" i="1"/>
  <c r="G209" i="1"/>
  <c r="K209" i="1"/>
  <c r="Q209" i="1"/>
  <c r="E210" i="1"/>
  <c r="F210" i="1"/>
  <c r="G210" i="1"/>
  <c r="K210" i="1"/>
  <c r="Q210" i="1"/>
  <c r="E211" i="1"/>
  <c r="F211" i="1"/>
  <c r="G211" i="1"/>
  <c r="K211" i="1"/>
  <c r="Q211" i="1"/>
  <c r="E212" i="1"/>
  <c r="F212" i="1"/>
  <c r="G212" i="1"/>
  <c r="K212" i="1"/>
  <c r="Q212" i="1"/>
  <c r="E213" i="1"/>
  <c r="F213" i="1"/>
  <c r="G213" i="1"/>
  <c r="K213" i="1"/>
  <c r="Q213" i="1"/>
  <c r="E214" i="1"/>
  <c r="F214" i="1"/>
  <c r="G214" i="1"/>
  <c r="J214" i="1"/>
  <c r="Q214" i="1"/>
  <c r="E215" i="1"/>
  <c r="F215" i="1"/>
  <c r="G215" i="1"/>
  <c r="J215" i="1"/>
  <c r="Q215" i="1"/>
  <c r="E216" i="1"/>
  <c r="F216" i="1"/>
  <c r="G216" i="1"/>
  <c r="J216" i="1"/>
  <c r="Q216" i="1"/>
  <c r="E217" i="1"/>
  <c r="F217" i="1"/>
  <c r="G217" i="1"/>
  <c r="J217" i="1"/>
  <c r="Q217" i="1"/>
  <c r="E218" i="1"/>
  <c r="F218" i="1"/>
  <c r="G218" i="1"/>
  <c r="K218" i="1"/>
  <c r="Q218" i="1"/>
  <c r="E219" i="1"/>
  <c r="F219" i="1"/>
  <c r="G219" i="1"/>
  <c r="K219" i="1"/>
  <c r="Q219" i="1"/>
  <c r="E220" i="1"/>
  <c r="F220" i="1"/>
  <c r="G220" i="1"/>
  <c r="K220" i="1"/>
  <c r="Q220" i="1"/>
  <c r="E221" i="1"/>
  <c r="F221" i="1"/>
  <c r="G221" i="1"/>
  <c r="K221" i="1"/>
  <c r="Q221" i="1"/>
  <c r="E222" i="1"/>
  <c r="F222" i="1"/>
  <c r="G222" i="1"/>
  <c r="J222" i="1"/>
  <c r="Q222" i="1"/>
  <c r="E223" i="1"/>
  <c r="F223" i="1"/>
  <c r="G223" i="1"/>
  <c r="K223" i="1"/>
  <c r="Q223" i="1"/>
  <c r="E224" i="1"/>
  <c r="F224" i="1"/>
  <c r="G224" i="1"/>
  <c r="K224" i="1"/>
  <c r="Q224" i="1"/>
  <c r="E225" i="1"/>
  <c r="F225" i="1"/>
  <c r="G225" i="1"/>
  <c r="K225" i="1"/>
  <c r="Q225" i="1"/>
  <c r="E226" i="1"/>
  <c r="F226" i="1"/>
  <c r="G226" i="1"/>
  <c r="K226" i="1"/>
  <c r="Q226" i="1"/>
  <c r="E227" i="1"/>
  <c r="F227" i="1"/>
  <c r="G227" i="1"/>
  <c r="K227" i="1"/>
  <c r="Q227" i="1"/>
  <c r="E228" i="1"/>
  <c r="F228" i="1"/>
  <c r="G228" i="1"/>
  <c r="J228" i="1"/>
  <c r="Q228" i="1"/>
  <c r="E229" i="1"/>
  <c r="F229" i="1"/>
  <c r="G229" i="1"/>
  <c r="J229" i="1"/>
  <c r="Q229" i="1"/>
  <c r="E230" i="1"/>
  <c r="F230" i="1"/>
  <c r="G230" i="1"/>
  <c r="J230" i="1"/>
  <c r="Q230" i="1"/>
  <c r="E231" i="1"/>
  <c r="F231" i="1"/>
  <c r="G231" i="1"/>
  <c r="J231" i="1"/>
  <c r="Q231" i="1"/>
  <c r="E232" i="1"/>
  <c r="F232" i="1"/>
  <c r="G232" i="1"/>
  <c r="K232" i="1"/>
  <c r="Q232" i="1"/>
  <c r="E233" i="1"/>
  <c r="F233" i="1"/>
  <c r="G233" i="1"/>
  <c r="J233" i="1"/>
  <c r="Q233" i="1"/>
  <c r="E234" i="1"/>
  <c r="F234" i="1"/>
  <c r="G234" i="1"/>
  <c r="J234" i="1"/>
  <c r="Q234" i="1"/>
  <c r="E235" i="1"/>
  <c r="F235" i="1"/>
  <c r="G235" i="1"/>
  <c r="K235" i="1"/>
  <c r="Q235" i="1"/>
  <c r="E236" i="1"/>
  <c r="F236" i="1"/>
  <c r="G236" i="1"/>
  <c r="K236" i="1"/>
  <c r="Q236" i="1"/>
  <c r="E237" i="1"/>
  <c r="F237" i="1"/>
  <c r="G237" i="1"/>
  <c r="J237" i="1"/>
  <c r="Q237" i="1"/>
  <c r="E238" i="1"/>
  <c r="F238" i="1"/>
  <c r="G238" i="1"/>
  <c r="K238" i="1"/>
  <c r="Q238" i="1"/>
  <c r="E239" i="1"/>
  <c r="F239" i="1"/>
  <c r="G239" i="1"/>
  <c r="J239" i="1"/>
  <c r="Q239" i="1"/>
  <c r="E240" i="1"/>
  <c r="F240" i="1"/>
  <c r="G240" i="1"/>
  <c r="K240" i="1"/>
  <c r="Q240" i="1"/>
  <c r="E241" i="1"/>
  <c r="F241" i="1"/>
  <c r="G241" i="1"/>
  <c r="K241" i="1"/>
  <c r="Q241" i="1"/>
  <c r="E242" i="1"/>
  <c r="F242" i="1"/>
  <c r="G242" i="1"/>
  <c r="K242" i="1"/>
  <c r="Q242" i="1"/>
  <c r="E243" i="1"/>
  <c r="F243" i="1"/>
  <c r="G243" i="1"/>
  <c r="K243" i="1"/>
  <c r="Q243" i="1"/>
  <c r="E244" i="1"/>
  <c r="F244" i="1"/>
  <c r="G244" i="1"/>
  <c r="K244" i="1"/>
  <c r="Q244" i="1"/>
  <c r="E245" i="1"/>
  <c r="F245" i="1"/>
  <c r="G245" i="1"/>
  <c r="K245" i="1"/>
  <c r="Q245" i="1"/>
  <c r="E246" i="1"/>
  <c r="F246" i="1"/>
  <c r="G246" i="1"/>
  <c r="K246" i="1"/>
  <c r="Q246" i="1"/>
  <c r="E247" i="1"/>
  <c r="F247" i="1"/>
  <c r="G247" i="1"/>
  <c r="K247" i="1"/>
  <c r="Q247" i="1"/>
  <c r="E248" i="1"/>
  <c r="F248" i="1"/>
  <c r="G248" i="1"/>
  <c r="K248" i="1"/>
  <c r="Q248" i="1"/>
  <c r="E249" i="1"/>
  <c r="F249" i="1"/>
  <c r="G249" i="1"/>
  <c r="K249" i="1"/>
  <c r="Q249" i="1"/>
  <c r="E250" i="1"/>
  <c r="F250" i="1"/>
  <c r="G250" i="1"/>
  <c r="K250" i="1"/>
  <c r="Q250" i="1"/>
  <c r="E251" i="1"/>
  <c r="F251" i="1"/>
  <c r="G251" i="1"/>
  <c r="K251" i="1"/>
  <c r="Q251" i="1"/>
  <c r="E252" i="1"/>
  <c r="F252" i="1"/>
  <c r="G252" i="1"/>
  <c r="K252" i="1"/>
  <c r="Q252" i="1"/>
  <c r="E253" i="1"/>
  <c r="F253" i="1"/>
  <c r="G253" i="1"/>
  <c r="K253" i="1"/>
  <c r="Q253" i="1"/>
  <c r="E254" i="1"/>
  <c r="F254" i="1"/>
  <c r="G254" i="1"/>
  <c r="K254" i="1"/>
  <c r="Q254" i="1"/>
  <c r="A11" i="2"/>
  <c r="B11" i="2"/>
  <c r="D11" i="2"/>
  <c r="G11" i="2"/>
  <c r="C11" i="2"/>
  <c r="E11" i="2"/>
  <c r="H11" i="2"/>
  <c r="A12" i="2"/>
  <c r="C12" i="2"/>
  <c r="E12" i="2"/>
  <c r="D12" i="2"/>
  <c r="G12" i="2"/>
  <c r="H12" i="2"/>
  <c r="B12" i="2"/>
  <c r="A13" i="2"/>
  <c r="C13" i="2"/>
  <c r="D13" i="2"/>
  <c r="E13" i="2"/>
  <c r="G13" i="2"/>
  <c r="H13" i="2"/>
  <c r="B13" i="2"/>
  <c r="A14" i="2"/>
  <c r="B14" i="2"/>
  <c r="D14" i="2"/>
  <c r="E14" i="2"/>
  <c r="G14" i="2"/>
  <c r="C14" i="2"/>
  <c r="H14" i="2"/>
  <c r="A15" i="2"/>
  <c r="B15" i="2"/>
  <c r="D15" i="2"/>
  <c r="G15" i="2"/>
  <c r="C15" i="2"/>
  <c r="E15" i="2"/>
  <c r="H15" i="2"/>
  <c r="A16" i="2"/>
  <c r="C16" i="2"/>
  <c r="E16" i="2"/>
  <c r="D16" i="2"/>
  <c r="G16" i="2"/>
  <c r="H16" i="2"/>
  <c r="B16" i="2"/>
  <c r="A17" i="2"/>
  <c r="C17" i="2"/>
  <c r="D17" i="2"/>
  <c r="E17" i="2"/>
  <c r="G17" i="2"/>
  <c r="H17" i="2"/>
  <c r="B17" i="2"/>
  <c r="A18" i="2"/>
  <c r="B18" i="2"/>
  <c r="D18" i="2"/>
  <c r="E18" i="2"/>
  <c r="G18" i="2"/>
  <c r="C18" i="2"/>
  <c r="H18" i="2"/>
  <c r="A19" i="2"/>
  <c r="B19" i="2"/>
  <c r="D19" i="2"/>
  <c r="G19" i="2"/>
  <c r="C19" i="2"/>
  <c r="E19" i="2"/>
  <c r="H19" i="2"/>
  <c r="A20" i="2"/>
  <c r="D20" i="2"/>
  <c r="G20" i="2"/>
  <c r="C20" i="2"/>
  <c r="E20" i="2"/>
  <c r="H20" i="2"/>
  <c r="B20" i="2"/>
  <c r="A21" i="2"/>
  <c r="C21" i="2"/>
  <c r="D21" i="2"/>
  <c r="E21" i="2"/>
  <c r="G21" i="2"/>
  <c r="H21" i="2"/>
  <c r="B21" i="2"/>
  <c r="A22" i="2"/>
  <c r="B22" i="2"/>
  <c r="D22" i="2"/>
  <c r="G22" i="2"/>
  <c r="C22" i="2"/>
  <c r="E22" i="2"/>
  <c r="H22" i="2"/>
  <c r="A23" i="2"/>
  <c r="C23" i="2"/>
  <c r="E23" i="2"/>
  <c r="D23" i="2"/>
  <c r="G23" i="2"/>
  <c r="H23" i="2"/>
  <c r="B23" i="2"/>
  <c r="A24" i="2"/>
  <c r="D24" i="2"/>
  <c r="G24" i="2"/>
  <c r="C24" i="2"/>
  <c r="E24" i="2"/>
  <c r="H24" i="2"/>
  <c r="B24" i="2"/>
  <c r="A25" i="2"/>
  <c r="C25" i="2"/>
  <c r="E25" i="2"/>
  <c r="D25" i="2"/>
  <c r="G25" i="2"/>
  <c r="H25" i="2"/>
  <c r="B25" i="2"/>
  <c r="A26" i="2"/>
  <c r="B26" i="2"/>
  <c r="D26" i="2"/>
  <c r="G26" i="2"/>
  <c r="C26" i="2"/>
  <c r="E26" i="2"/>
  <c r="H26" i="2"/>
  <c r="A27" i="2"/>
  <c r="C27" i="2"/>
  <c r="E27" i="2"/>
  <c r="D27" i="2"/>
  <c r="G27" i="2"/>
  <c r="H27" i="2"/>
  <c r="B27" i="2"/>
  <c r="A28" i="2"/>
  <c r="C28" i="2"/>
  <c r="E28" i="2"/>
  <c r="D28" i="2"/>
  <c r="G28" i="2"/>
  <c r="H28" i="2"/>
  <c r="B28" i="2"/>
  <c r="A29" i="2"/>
  <c r="C29" i="2"/>
  <c r="E29" i="2"/>
  <c r="D29" i="2"/>
  <c r="G29" i="2"/>
  <c r="H29" i="2"/>
  <c r="B29" i="2"/>
  <c r="A30" i="2"/>
  <c r="B30" i="2"/>
  <c r="D30" i="2"/>
  <c r="E30" i="2"/>
  <c r="G30" i="2"/>
  <c r="C30" i="2"/>
  <c r="H30" i="2"/>
  <c r="A31" i="2"/>
  <c r="B31" i="2"/>
  <c r="D31" i="2"/>
  <c r="G31" i="2"/>
  <c r="C31" i="2"/>
  <c r="E31" i="2"/>
  <c r="H31" i="2"/>
  <c r="A32" i="2"/>
  <c r="B32" i="2"/>
  <c r="C32" i="2"/>
  <c r="E32" i="2"/>
  <c r="D32" i="2"/>
  <c r="G32" i="2"/>
  <c r="H32" i="2"/>
  <c r="A33" i="2"/>
  <c r="C33" i="2"/>
  <c r="D33" i="2"/>
  <c r="E33" i="2"/>
  <c r="G33" i="2"/>
  <c r="H33" i="2"/>
  <c r="B33" i="2"/>
  <c r="A34" i="2"/>
  <c r="D34" i="2"/>
  <c r="F34" i="2"/>
  <c r="G34" i="2"/>
  <c r="C34" i="2"/>
  <c r="E34" i="2"/>
  <c r="H34" i="2"/>
  <c r="B34" i="2"/>
  <c r="A35" i="2"/>
  <c r="D35" i="2"/>
  <c r="E35" i="2"/>
  <c r="F35" i="2"/>
  <c r="G35" i="2"/>
  <c r="C35" i="2"/>
  <c r="H35" i="2"/>
  <c r="B35" i="2"/>
  <c r="A36" i="2"/>
  <c r="B36" i="2"/>
  <c r="E36" i="2"/>
  <c r="F36" i="2"/>
  <c r="D36" i="2"/>
  <c r="G36" i="2"/>
  <c r="C36" i="2"/>
  <c r="H36" i="2"/>
  <c r="A37" i="2"/>
  <c r="B37" i="2"/>
  <c r="F37" i="2"/>
  <c r="D37" i="2"/>
  <c r="G37" i="2"/>
  <c r="C37" i="2"/>
  <c r="E37" i="2"/>
  <c r="H37" i="2"/>
  <c r="A38" i="2"/>
  <c r="B38" i="2"/>
  <c r="D38" i="2"/>
  <c r="E38" i="2"/>
  <c r="G38" i="2"/>
  <c r="C38" i="2"/>
  <c r="H38" i="2"/>
  <c r="A39" i="2"/>
  <c r="B39" i="2"/>
  <c r="D39" i="2"/>
  <c r="G39" i="2"/>
  <c r="C39" i="2"/>
  <c r="E39" i="2"/>
  <c r="H39" i="2"/>
  <c r="A40" i="2"/>
  <c r="B40" i="2"/>
  <c r="D40" i="2"/>
  <c r="G40" i="2"/>
  <c r="C40" i="2"/>
  <c r="E40" i="2"/>
  <c r="H40" i="2"/>
  <c r="A41" i="2"/>
  <c r="C41" i="2"/>
  <c r="D41" i="2"/>
  <c r="E41" i="2"/>
  <c r="G41" i="2"/>
  <c r="H41" i="2"/>
  <c r="B41" i="2"/>
  <c r="A42" i="2"/>
  <c r="B42" i="2"/>
  <c r="D42" i="2"/>
  <c r="G42" i="2"/>
  <c r="C42" i="2"/>
  <c r="E42" i="2"/>
  <c r="H42" i="2"/>
  <c r="A43" i="2"/>
  <c r="C43" i="2"/>
  <c r="E43" i="2"/>
  <c r="D43" i="2"/>
  <c r="G43" i="2"/>
  <c r="H43" i="2"/>
  <c r="B43" i="2"/>
  <c r="A44" i="2"/>
  <c r="D44" i="2"/>
  <c r="G44" i="2"/>
  <c r="C44" i="2"/>
  <c r="E44" i="2"/>
  <c r="H44" i="2"/>
  <c r="B44" i="2"/>
  <c r="A45" i="2"/>
  <c r="C45" i="2"/>
  <c r="E45" i="2"/>
  <c r="D45" i="2"/>
  <c r="G45" i="2"/>
  <c r="H45" i="2"/>
  <c r="B45" i="2"/>
  <c r="A46" i="2"/>
  <c r="B46" i="2"/>
  <c r="D46" i="2"/>
  <c r="G46" i="2"/>
  <c r="C46" i="2"/>
  <c r="E46" i="2"/>
  <c r="H46" i="2"/>
  <c r="A47" i="2"/>
  <c r="C47" i="2"/>
  <c r="E47" i="2"/>
  <c r="D47" i="2"/>
  <c r="G47" i="2"/>
  <c r="H47" i="2"/>
  <c r="B47" i="2"/>
  <c r="A48" i="2"/>
  <c r="B48" i="2"/>
  <c r="C48" i="2"/>
  <c r="E48" i="2"/>
  <c r="D48" i="2"/>
  <c r="G48" i="2"/>
  <c r="H48" i="2"/>
  <c r="A49" i="2"/>
  <c r="C49" i="2"/>
  <c r="E49" i="2"/>
  <c r="D49" i="2"/>
  <c r="G49" i="2"/>
  <c r="H49" i="2"/>
  <c r="B49" i="2"/>
  <c r="A50" i="2"/>
  <c r="B50" i="2"/>
  <c r="D50" i="2"/>
  <c r="E50" i="2"/>
  <c r="G50" i="2"/>
  <c r="C50" i="2"/>
  <c r="H50" i="2"/>
  <c r="A51" i="2"/>
  <c r="B51" i="2"/>
  <c r="D51" i="2"/>
  <c r="G51" i="2"/>
  <c r="C51" i="2"/>
  <c r="E51" i="2"/>
  <c r="H51" i="2"/>
  <c r="A52" i="2"/>
  <c r="B52" i="2"/>
  <c r="C52" i="2"/>
  <c r="E52" i="2"/>
  <c r="D52" i="2"/>
  <c r="G52" i="2"/>
  <c r="H52" i="2"/>
  <c r="A53" i="2"/>
  <c r="C53" i="2"/>
  <c r="D53" i="2"/>
  <c r="E53" i="2"/>
  <c r="G53" i="2"/>
  <c r="H53" i="2"/>
  <c r="B53" i="2"/>
  <c r="A54" i="2"/>
  <c r="B54" i="2"/>
  <c r="D54" i="2"/>
  <c r="E54" i="2"/>
  <c r="G54" i="2"/>
  <c r="C54" i="2"/>
  <c r="H54" i="2"/>
  <c r="A55" i="2"/>
  <c r="B55" i="2"/>
  <c r="D55" i="2"/>
  <c r="G55" i="2"/>
  <c r="C55" i="2"/>
  <c r="E55" i="2"/>
  <c r="H55" i="2"/>
  <c r="A56" i="2"/>
  <c r="D56" i="2"/>
  <c r="G56" i="2"/>
  <c r="C56" i="2"/>
  <c r="E56" i="2"/>
  <c r="H56" i="2"/>
  <c r="B56" i="2"/>
  <c r="A57" i="2"/>
  <c r="C57" i="2"/>
  <c r="D57" i="2"/>
  <c r="E57" i="2"/>
  <c r="G57" i="2"/>
  <c r="H57" i="2"/>
  <c r="B57" i="2"/>
  <c r="A58" i="2"/>
  <c r="B58" i="2"/>
  <c r="D58" i="2"/>
  <c r="G58" i="2"/>
  <c r="C58" i="2"/>
  <c r="E58" i="2"/>
  <c r="H58" i="2"/>
  <c r="A59" i="2"/>
  <c r="C59" i="2"/>
  <c r="E59" i="2"/>
  <c r="D59" i="2"/>
  <c r="G59" i="2"/>
  <c r="H59" i="2"/>
  <c r="B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B62" i="2"/>
  <c r="D62" i="2"/>
  <c r="G62" i="2"/>
  <c r="C62" i="2"/>
  <c r="E62" i="2"/>
  <c r="H62" i="2"/>
  <c r="A63" i="2"/>
  <c r="C63" i="2"/>
  <c r="E63" i="2"/>
  <c r="D63" i="2"/>
  <c r="G63" i="2"/>
  <c r="H63" i="2"/>
  <c r="B63" i="2"/>
  <c r="A64" i="2"/>
  <c r="C64" i="2"/>
  <c r="E64" i="2"/>
  <c r="D64" i="2"/>
  <c r="G64" i="2"/>
  <c r="H64" i="2"/>
  <c r="B64" i="2"/>
  <c r="A65" i="2"/>
  <c r="C65" i="2"/>
  <c r="E65" i="2"/>
  <c r="D65" i="2"/>
  <c r="G65" i="2"/>
  <c r="H65" i="2"/>
  <c r="B65" i="2"/>
  <c r="A66" i="2"/>
  <c r="B66" i="2"/>
  <c r="D66" i="2"/>
  <c r="E66" i="2"/>
  <c r="G66" i="2"/>
  <c r="C66" i="2"/>
  <c r="H66" i="2"/>
  <c r="A67" i="2"/>
  <c r="B67" i="2"/>
  <c r="D67" i="2"/>
  <c r="G67" i="2"/>
  <c r="C67" i="2"/>
  <c r="E67" i="2"/>
  <c r="H67" i="2"/>
  <c r="A68" i="2"/>
  <c r="C68" i="2"/>
  <c r="E68" i="2"/>
  <c r="D68" i="2"/>
  <c r="G68" i="2"/>
  <c r="H68" i="2"/>
  <c r="B68" i="2"/>
  <c r="A69" i="2"/>
  <c r="C69" i="2"/>
  <c r="D69" i="2"/>
  <c r="E69" i="2"/>
  <c r="G69" i="2"/>
  <c r="H69" i="2"/>
  <c r="B69" i="2"/>
  <c r="A70" i="2"/>
  <c r="B70" i="2"/>
  <c r="D70" i="2"/>
  <c r="E70" i="2"/>
  <c r="G70" i="2"/>
  <c r="C70" i="2"/>
  <c r="H70" i="2"/>
  <c r="A71" i="2"/>
  <c r="B71" i="2"/>
  <c r="D71" i="2"/>
  <c r="G71" i="2"/>
  <c r="C71" i="2"/>
  <c r="E71" i="2"/>
  <c r="H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B75" i="2"/>
  <c r="D75" i="2"/>
  <c r="G75" i="2"/>
  <c r="C75" i="2"/>
  <c r="E75" i="2"/>
  <c r="H75" i="2"/>
  <c r="A76" i="2"/>
  <c r="C76" i="2"/>
  <c r="E76" i="2"/>
  <c r="D76" i="2"/>
  <c r="G76" i="2"/>
  <c r="H76" i="2"/>
  <c r="B76" i="2"/>
  <c r="A77" i="2"/>
  <c r="D77" i="2"/>
  <c r="G77" i="2"/>
  <c r="C77" i="2"/>
  <c r="E77" i="2"/>
  <c r="H77" i="2"/>
  <c r="B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E80" i="2"/>
  <c r="H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C83" i="2"/>
  <c r="E83" i="2"/>
  <c r="D83" i="2"/>
  <c r="G83" i="2"/>
  <c r="H83" i="2"/>
  <c r="B83" i="2"/>
  <c r="A84" i="2"/>
  <c r="B84" i="2"/>
  <c r="D84" i="2"/>
  <c r="G84" i="2"/>
  <c r="C84" i="2"/>
  <c r="E84" i="2"/>
  <c r="H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C87" i="2"/>
  <c r="E87" i="2"/>
  <c r="D87" i="2"/>
  <c r="G87" i="2"/>
  <c r="H87" i="2"/>
  <c r="B87" i="2"/>
  <c r="A88" i="2"/>
  <c r="B88" i="2"/>
  <c r="D88" i="2"/>
  <c r="G88" i="2"/>
  <c r="C88" i="2"/>
  <c r="E88" i="2"/>
  <c r="H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C91" i="2"/>
  <c r="E91" i="2"/>
  <c r="D91" i="2"/>
  <c r="G91" i="2"/>
  <c r="H91" i="2"/>
  <c r="B91" i="2"/>
  <c r="A92" i="2"/>
  <c r="B92" i="2"/>
  <c r="D92" i="2"/>
  <c r="G92" i="2"/>
  <c r="C92" i="2"/>
  <c r="E92" i="2"/>
  <c r="H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C95" i="2"/>
  <c r="E95" i="2"/>
  <c r="D95" i="2"/>
  <c r="G95" i="2"/>
  <c r="H95" i="2"/>
  <c r="B95" i="2"/>
  <c r="A96" i="2"/>
  <c r="B96" i="2"/>
  <c r="D96" i="2"/>
  <c r="G96" i="2"/>
  <c r="C96" i="2"/>
  <c r="E96" i="2"/>
  <c r="H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C103" i="2"/>
  <c r="E103" i="2"/>
  <c r="D103" i="2"/>
  <c r="G103" i="2"/>
  <c r="H103" i="2"/>
  <c r="B103" i="2"/>
  <c r="A104" i="2"/>
  <c r="B104" i="2"/>
  <c r="D104" i="2"/>
  <c r="G104" i="2"/>
  <c r="C104" i="2"/>
  <c r="E104" i="2"/>
  <c r="H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C107" i="2"/>
  <c r="E107" i="2"/>
  <c r="D107" i="2"/>
  <c r="G107" i="2"/>
  <c r="H107" i="2"/>
  <c r="B107" i="2"/>
  <c r="A108" i="2"/>
  <c r="B108" i="2"/>
  <c r="D108" i="2"/>
  <c r="G108" i="2"/>
  <c r="C108" i="2"/>
  <c r="E108" i="2"/>
  <c r="H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C111" i="2"/>
  <c r="E111" i="2"/>
  <c r="D111" i="2"/>
  <c r="G111" i="2"/>
  <c r="H111" i="2"/>
  <c r="B111" i="2"/>
  <c r="A112" i="2"/>
  <c r="B112" i="2"/>
  <c r="D112" i="2"/>
  <c r="G112" i="2"/>
  <c r="C112" i="2"/>
  <c r="E112" i="2"/>
  <c r="H112" i="2"/>
  <c r="A113" i="2"/>
  <c r="B113" i="2"/>
  <c r="D113" i="2"/>
  <c r="G113" i="2"/>
  <c r="C113" i="2"/>
  <c r="E113" i="2"/>
  <c r="H113" i="2"/>
  <c r="A114" i="2"/>
  <c r="C114" i="2"/>
  <c r="E114" i="2"/>
  <c r="D114" i="2"/>
  <c r="G114" i="2"/>
  <c r="H114" i="2"/>
  <c r="B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B117" i="2"/>
  <c r="D117" i="2"/>
  <c r="G117" i="2"/>
  <c r="C117" i="2"/>
  <c r="E117" i="2"/>
  <c r="H117" i="2"/>
  <c r="A118" i="2"/>
  <c r="C118" i="2"/>
  <c r="E118" i="2"/>
  <c r="D118" i="2"/>
  <c r="G118" i="2"/>
  <c r="H118" i="2"/>
  <c r="B118" i="2"/>
  <c r="A119" i="2"/>
  <c r="C119" i="2"/>
  <c r="E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B121" i="2"/>
  <c r="D121" i="2"/>
  <c r="G121" i="2"/>
  <c r="C121" i="2"/>
  <c r="E121" i="2"/>
  <c r="H121" i="2"/>
  <c r="A122" i="2"/>
  <c r="C122" i="2"/>
  <c r="E122" i="2"/>
  <c r="D122" i="2"/>
  <c r="G122" i="2"/>
  <c r="H122" i="2"/>
  <c r="B122" i="2"/>
  <c r="A123" i="2"/>
  <c r="C123" i="2"/>
  <c r="E123" i="2"/>
  <c r="D123" i="2"/>
  <c r="G123" i="2"/>
  <c r="H123" i="2"/>
  <c r="B123" i="2"/>
  <c r="A124" i="2"/>
  <c r="B124" i="2"/>
  <c r="D124" i="2"/>
  <c r="G124" i="2"/>
  <c r="C124" i="2"/>
  <c r="E124" i="2"/>
  <c r="H124" i="2"/>
  <c r="A125" i="2"/>
  <c r="B125" i="2"/>
  <c r="D125" i="2"/>
  <c r="G125" i="2"/>
  <c r="C125" i="2"/>
  <c r="E125" i="2"/>
  <c r="H125" i="2"/>
  <c r="A126" i="2"/>
  <c r="C126" i="2"/>
  <c r="E126" i="2"/>
  <c r="D126" i="2"/>
  <c r="G126" i="2"/>
  <c r="H126" i="2"/>
  <c r="B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E128" i="2"/>
  <c r="H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C131" i="2"/>
  <c r="E131" i="2"/>
  <c r="D131" i="2"/>
  <c r="G131" i="2"/>
  <c r="H131" i="2"/>
  <c r="B131" i="2"/>
  <c r="A132" i="2"/>
  <c r="B132" i="2"/>
  <c r="D132" i="2"/>
  <c r="G132" i="2"/>
  <c r="C132" i="2"/>
  <c r="E132" i="2"/>
  <c r="H132" i="2"/>
  <c r="A133" i="2"/>
  <c r="B133" i="2"/>
  <c r="D133" i="2"/>
  <c r="G133" i="2"/>
  <c r="C133" i="2"/>
  <c r="E133" i="2"/>
  <c r="H133" i="2"/>
  <c r="A134" i="2"/>
  <c r="C134" i="2"/>
  <c r="E134" i="2"/>
  <c r="D134" i="2"/>
  <c r="G134" i="2"/>
  <c r="H134" i="2"/>
  <c r="B134" i="2"/>
  <c r="A135" i="2"/>
  <c r="C135" i="2"/>
  <c r="E135" i="2"/>
  <c r="D135" i="2"/>
  <c r="G135" i="2"/>
  <c r="H135" i="2"/>
  <c r="B135" i="2"/>
  <c r="A136" i="2"/>
  <c r="B136" i="2"/>
  <c r="D136" i="2"/>
  <c r="G136" i="2"/>
  <c r="C136" i="2"/>
  <c r="E136" i="2"/>
  <c r="H136" i="2"/>
  <c r="A137" i="2"/>
  <c r="B137" i="2"/>
  <c r="D137" i="2"/>
  <c r="G137" i="2"/>
  <c r="C137" i="2"/>
  <c r="E137" i="2"/>
  <c r="H137" i="2"/>
  <c r="A138" i="2"/>
  <c r="C138" i="2"/>
  <c r="E138" i="2"/>
  <c r="D138" i="2"/>
  <c r="G138" i="2"/>
  <c r="H138" i="2"/>
  <c r="B138" i="2"/>
  <c r="A139" i="2"/>
  <c r="C139" i="2"/>
  <c r="E139" i="2"/>
  <c r="D139" i="2"/>
  <c r="G139" i="2"/>
  <c r="H139" i="2"/>
  <c r="B139" i="2"/>
  <c r="A140" i="2"/>
  <c r="B140" i="2"/>
  <c r="D140" i="2"/>
  <c r="G140" i="2"/>
  <c r="C140" i="2"/>
  <c r="E140" i="2"/>
  <c r="H140" i="2"/>
  <c r="A141" i="2"/>
  <c r="B141" i="2"/>
  <c r="D141" i="2"/>
  <c r="G141" i="2"/>
  <c r="C141" i="2"/>
  <c r="E141" i="2"/>
  <c r="H141" i="2"/>
  <c r="A142" i="2"/>
  <c r="C142" i="2"/>
  <c r="E142" i="2"/>
  <c r="D142" i="2"/>
  <c r="G142" i="2"/>
  <c r="H142" i="2"/>
  <c r="B142" i="2"/>
  <c r="A143" i="2"/>
  <c r="C143" i="2"/>
  <c r="E143" i="2"/>
  <c r="D143" i="2"/>
  <c r="G143" i="2"/>
  <c r="H143" i="2"/>
  <c r="B143" i="2"/>
  <c r="A144" i="2"/>
  <c r="B144" i="2"/>
  <c r="D144" i="2"/>
  <c r="G144" i="2"/>
  <c r="C144" i="2"/>
  <c r="E144" i="2"/>
  <c r="H144" i="2"/>
  <c r="A145" i="2"/>
  <c r="B145" i="2"/>
  <c r="D145" i="2"/>
  <c r="G145" i="2"/>
  <c r="C145" i="2"/>
  <c r="E145" i="2"/>
  <c r="H145" i="2"/>
  <c r="A146" i="2"/>
  <c r="C146" i="2"/>
  <c r="E146" i="2"/>
  <c r="D146" i="2"/>
  <c r="G146" i="2"/>
  <c r="H146" i="2"/>
  <c r="B146" i="2"/>
  <c r="A147" i="2"/>
  <c r="C147" i="2"/>
  <c r="E147" i="2"/>
  <c r="D147" i="2"/>
  <c r="G147" i="2"/>
  <c r="H147" i="2"/>
  <c r="B147" i="2"/>
  <c r="A148" i="2"/>
  <c r="B148" i="2"/>
  <c r="D148" i="2"/>
  <c r="G148" i="2"/>
  <c r="C148" i="2"/>
  <c r="E148" i="2"/>
  <c r="H148" i="2"/>
  <c r="A149" i="2"/>
  <c r="B149" i="2"/>
  <c r="D149" i="2"/>
  <c r="G149" i="2"/>
  <c r="C149" i="2"/>
  <c r="E149" i="2"/>
  <c r="H149" i="2"/>
  <c r="A150" i="2"/>
  <c r="C150" i="2"/>
  <c r="E150" i="2"/>
  <c r="D150" i="2"/>
  <c r="G150" i="2"/>
  <c r="H150" i="2"/>
  <c r="B150" i="2"/>
  <c r="A151" i="2"/>
  <c r="C151" i="2"/>
  <c r="E151" i="2"/>
  <c r="D151" i="2"/>
  <c r="G151" i="2"/>
  <c r="H151" i="2"/>
  <c r="B151" i="2"/>
  <c r="A152" i="2"/>
  <c r="D152" i="2"/>
  <c r="F152" i="2"/>
  <c r="G152" i="2"/>
  <c r="C152" i="2"/>
  <c r="E152" i="2"/>
  <c r="H152" i="2"/>
  <c r="B152" i="2"/>
  <c r="A153" i="2"/>
  <c r="B153" i="2"/>
  <c r="D153" i="2"/>
  <c r="G153" i="2"/>
  <c r="C153" i="2"/>
  <c r="E153" i="2"/>
  <c r="H153" i="2"/>
  <c r="A154" i="2"/>
  <c r="B154" i="2"/>
  <c r="D154" i="2"/>
  <c r="G154" i="2"/>
  <c r="C154" i="2"/>
  <c r="E154" i="2"/>
  <c r="H154" i="2"/>
  <c r="A155" i="2"/>
  <c r="C155" i="2"/>
  <c r="E155" i="2"/>
  <c r="D155" i="2"/>
  <c r="G155" i="2"/>
  <c r="H155" i="2"/>
  <c r="B155" i="2"/>
  <c r="A156" i="2"/>
  <c r="C156" i="2"/>
  <c r="E156" i="2"/>
  <c r="D156" i="2"/>
  <c r="G156" i="2"/>
  <c r="H156" i="2"/>
  <c r="B156" i="2"/>
  <c r="A157" i="2"/>
  <c r="B157" i="2"/>
  <c r="D157" i="2"/>
  <c r="G157" i="2"/>
  <c r="C157" i="2"/>
  <c r="E157" i="2"/>
  <c r="H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C160" i="2"/>
  <c r="E160" i="2"/>
  <c r="D160" i="2"/>
  <c r="G160" i="2"/>
  <c r="H160" i="2"/>
  <c r="B160" i="2"/>
  <c r="A161" i="2"/>
  <c r="B161" i="2"/>
  <c r="D161" i="2"/>
  <c r="G161" i="2"/>
  <c r="C161" i="2"/>
  <c r="E161" i="2"/>
  <c r="H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C164" i="2"/>
  <c r="E164" i="2"/>
  <c r="D164" i="2"/>
  <c r="G164" i="2"/>
  <c r="H164" i="2"/>
  <c r="B164" i="2"/>
  <c r="A165" i="2"/>
  <c r="B165" i="2"/>
  <c r="D165" i="2"/>
  <c r="G165" i="2"/>
  <c r="C165" i="2"/>
  <c r="E165" i="2"/>
  <c r="H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C168" i="2"/>
  <c r="E168" i="2"/>
  <c r="D168" i="2"/>
  <c r="G168" i="2"/>
  <c r="H168" i="2"/>
  <c r="B168" i="2"/>
  <c r="A169" i="2"/>
  <c r="B169" i="2"/>
  <c r="D169" i="2"/>
  <c r="G169" i="2"/>
  <c r="C169" i="2"/>
  <c r="E169" i="2"/>
  <c r="H169" i="2"/>
  <c r="A170" i="2"/>
  <c r="B170" i="2"/>
  <c r="D170" i="2"/>
  <c r="G170" i="2"/>
  <c r="C170" i="2"/>
  <c r="E170" i="2"/>
  <c r="H170" i="2"/>
  <c r="A171" i="2"/>
  <c r="C171" i="2"/>
  <c r="E171" i="2"/>
  <c r="D171" i="2"/>
  <c r="G171" i="2"/>
  <c r="H171" i="2"/>
  <c r="B171" i="2"/>
  <c r="A172" i="2"/>
  <c r="C172" i="2"/>
  <c r="E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B174" i="2"/>
  <c r="D174" i="2"/>
  <c r="G174" i="2"/>
  <c r="C174" i="2"/>
  <c r="E174" i="2"/>
  <c r="H174" i="2"/>
  <c r="A175" i="2"/>
  <c r="C175" i="2"/>
  <c r="E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B177" i="2"/>
  <c r="D177" i="2"/>
  <c r="G177" i="2"/>
  <c r="C177" i="2"/>
  <c r="E177" i="2"/>
  <c r="H177" i="2"/>
  <c r="A178" i="2"/>
  <c r="B178" i="2"/>
  <c r="D178" i="2"/>
  <c r="G178" i="2"/>
  <c r="C178" i="2"/>
  <c r="E178" i="2"/>
  <c r="H178" i="2"/>
  <c r="A179" i="2"/>
  <c r="C179" i="2"/>
  <c r="E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B181" i="2"/>
  <c r="D181" i="2"/>
  <c r="G181" i="2"/>
  <c r="C181" i="2"/>
  <c r="E181" i="2"/>
  <c r="H181" i="2"/>
  <c r="A182" i="2"/>
  <c r="B182" i="2"/>
  <c r="D182" i="2"/>
  <c r="G182" i="2"/>
  <c r="C182" i="2"/>
  <c r="E182" i="2"/>
  <c r="H182" i="2"/>
  <c r="A183" i="2"/>
  <c r="C183" i="2"/>
  <c r="E183" i="2"/>
  <c r="D183" i="2"/>
  <c r="G183" i="2"/>
  <c r="H183" i="2"/>
  <c r="B183" i="2"/>
  <c r="A184" i="2"/>
  <c r="C184" i="2"/>
  <c r="E184" i="2"/>
  <c r="D184" i="2"/>
  <c r="G184" i="2"/>
  <c r="H184" i="2"/>
  <c r="B184" i="2"/>
  <c r="A185" i="2"/>
  <c r="B185" i="2"/>
  <c r="D185" i="2"/>
  <c r="G185" i="2"/>
  <c r="C185" i="2"/>
  <c r="E185" i="2"/>
  <c r="H185" i="2"/>
  <c r="A186" i="2"/>
  <c r="B186" i="2"/>
  <c r="D186" i="2"/>
  <c r="G186" i="2"/>
  <c r="C186" i="2"/>
  <c r="E186" i="2"/>
  <c r="H186" i="2"/>
  <c r="A187" i="2"/>
  <c r="C187" i="2"/>
  <c r="E187" i="2"/>
  <c r="D187" i="2"/>
  <c r="G187" i="2"/>
  <c r="H187" i="2"/>
  <c r="B187" i="2"/>
  <c r="A188" i="2"/>
  <c r="C188" i="2"/>
  <c r="E188" i="2"/>
  <c r="D188" i="2"/>
  <c r="G188" i="2"/>
  <c r="H188" i="2"/>
  <c r="B188" i="2"/>
  <c r="A189" i="2"/>
  <c r="B189" i="2"/>
  <c r="D189" i="2"/>
  <c r="G189" i="2"/>
  <c r="C189" i="2"/>
  <c r="E189" i="2"/>
  <c r="H189" i="2"/>
  <c r="A190" i="2"/>
  <c r="B190" i="2"/>
  <c r="D190" i="2"/>
  <c r="G190" i="2"/>
  <c r="C190" i="2"/>
  <c r="E190" i="2"/>
  <c r="H190" i="2"/>
  <c r="A191" i="2"/>
  <c r="C191" i="2"/>
  <c r="E191" i="2"/>
  <c r="D191" i="2"/>
  <c r="G191" i="2"/>
  <c r="H191" i="2"/>
  <c r="B191" i="2"/>
  <c r="A192" i="2"/>
  <c r="C192" i="2"/>
  <c r="E192" i="2"/>
  <c r="D192" i="2"/>
  <c r="G192" i="2"/>
  <c r="H192" i="2"/>
  <c r="B192" i="2"/>
  <c r="A193" i="2"/>
  <c r="B193" i="2"/>
  <c r="D193" i="2"/>
  <c r="G193" i="2"/>
  <c r="C193" i="2"/>
  <c r="E193" i="2"/>
  <c r="H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C196" i="2"/>
  <c r="E196" i="2"/>
  <c r="D196" i="2"/>
  <c r="G196" i="2"/>
  <c r="H196" i="2"/>
  <c r="B196" i="2"/>
  <c r="A197" i="2"/>
  <c r="B197" i="2"/>
  <c r="D197" i="2"/>
  <c r="G197" i="2"/>
  <c r="C197" i="2"/>
  <c r="E197" i="2"/>
  <c r="H197" i="2"/>
  <c r="C12" i="1"/>
  <c r="C11" i="1"/>
  <c r="O255" i="1" l="1"/>
  <c r="O117" i="1"/>
  <c r="O81" i="1"/>
  <c r="O231" i="1"/>
  <c r="O141" i="1"/>
  <c r="O189" i="1"/>
  <c r="O87" i="1"/>
  <c r="O126" i="1"/>
  <c r="O204" i="1"/>
  <c r="O131" i="1"/>
  <c r="O72" i="1"/>
  <c r="O190" i="1"/>
  <c r="O156" i="1"/>
  <c r="O50" i="1"/>
  <c r="O128" i="1"/>
  <c r="O52" i="1"/>
  <c r="O78" i="1"/>
  <c r="O28" i="1"/>
  <c r="O230" i="1"/>
  <c r="O145" i="1"/>
  <c r="O223" i="1"/>
  <c r="O144" i="1"/>
  <c r="O227" i="1"/>
  <c r="O105" i="1"/>
  <c r="O85" i="1"/>
  <c r="O219" i="1"/>
  <c r="O249" i="1"/>
  <c r="O89" i="1"/>
  <c r="O238" i="1"/>
  <c r="O45" i="1"/>
  <c r="O167" i="1"/>
  <c r="O101" i="1"/>
  <c r="O225" i="1"/>
  <c r="O170" i="1"/>
  <c r="O127" i="1"/>
  <c r="O187" i="1"/>
  <c r="O31" i="1"/>
  <c r="O150" i="1"/>
  <c r="O228" i="1"/>
  <c r="O114" i="1"/>
  <c r="O99" i="1"/>
  <c r="O138" i="1"/>
  <c r="O142" i="1"/>
  <c r="O137" i="1"/>
  <c r="O65" i="1"/>
  <c r="O100" i="1"/>
  <c r="O49" i="1"/>
  <c r="O75" i="1"/>
  <c r="O176" i="1"/>
  <c r="O193" i="1"/>
  <c r="O148" i="1"/>
  <c r="O115" i="1"/>
  <c r="O133" i="1"/>
  <c r="O192" i="1"/>
  <c r="O76" i="1"/>
  <c r="O94" i="1"/>
  <c r="O24" i="1"/>
  <c r="O129" i="1"/>
  <c r="O21" i="1"/>
  <c r="O106" i="1"/>
  <c r="O201" i="1"/>
  <c r="O42" i="1"/>
  <c r="O110" i="1"/>
  <c r="O29" i="1"/>
  <c r="O209" i="1"/>
  <c r="O112" i="1"/>
  <c r="O57" i="1"/>
  <c r="O118" i="1"/>
  <c r="O161" i="1"/>
  <c r="O39" i="1"/>
  <c r="O59" i="1"/>
  <c r="O60" i="1"/>
  <c r="O136" i="1"/>
  <c r="O103" i="1"/>
  <c r="O251" i="1"/>
  <c r="O23" i="1"/>
  <c r="O151" i="1"/>
  <c r="O180" i="1"/>
  <c r="O111" i="1"/>
  <c r="O252" i="1"/>
  <c r="O210" i="1"/>
  <c r="O134" i="1"/>
  <c r="O212" i="1"/>
  <c r="O41" i="1"/>
  <c r="O174" i="1"/>
  <c r="O38" i="1"/>
  <c r="O34" i="1"/>
  <c r="O146" i="1"/>
  <c r="O172" i="1"/>
  <c r="O224" i="1"/>
  <c r="O207" i="1"/>
  <c r="O160" i="1"/>
  <c r="O80" i="1"/>
  <c r="O83" i="1"/>
  <c r="O58" i="1"/>
  <c r="O203" i="1"/>
  <c r="O233" i="1"/>
  <c r="O86" i="1"/>
  <c r="O239" i="1"/>
  <c r="O96" i="1"/>
  <c r="O183" i="1"/>
  <c r="O143" i="1"/>
  <c r="O84" i="1"/>
  <c r="O168" i="1"/>
  <c r="O71" i="1"/>
  <c r="O206" i="1"/>
  <c r="O93" i="1"/>
  <c r="O22" i="1"/>
  <c r="O191" i="1"/>
  <c r="O253" i="1"/>
  <c r="O97" i="1"/>
  <c r="O182" i="1"/>
  <c r="O169" i="1"/>
  <c r="O149" i="1"/>
  <c r="O254" i="1"/>
  <c r="O215" i="1"/>
  <c r="O77" i="1"/>
  <c r="O234" i="1"/>
  <c r="O173" i="1"/>
  <c r="C15" i="1"/>
  <c r="F18" i="1" s="1"/>
  <c r="O226" i="1"/>
  <c r="O205" i="1"/>
  <c r="O186" i="1"/>
  <c r="O116" i="1"/>
  <c r="O113" i="1"/>
  <c r="O154" i="1"/>
  <c r="O198" i="1"/>
  <c r="O98" i="1"/>
  <c r="O55" i="1"/>
  <c r="O63" i="1"/>
  <c r="O181" i="1"/>
  <c r="O214" i="1"/>
  <c r="O35" i="1"/>
  <c r="O163" i="1"/>
  <c r="O46" i="1"/>
  <c r="O211" i="1"/>
  <c r="O121" i="1"/>
  <c r="O88" i="1"/>
  <c r="O235" i="1"/>
  <c r="O157" i="1"/>
  <c r="O104" i="1"/>
  <c r="O184" i="1"/>
  <c r="O158" i="1"/>
  <c r="O236" i="1"/>
  <c r="O33" i="1"/>
  <c r="O47" i="1"/>
  <c r="O213" i="1"/>
  <c r="O120" i="1"/>
  <c r="O153" i="1"/>
  <c r="O155" i="1"/>
  <c r="O165" i="1"/>
  <c r="O51" i="1"/>
  <c r="O166" i="1"/>
  <c r="O202" i="1"/>
  <c r="O244" i="1"/>
  <c r="O107" i="1"/>
  <c r="O216" i="1"/>
  <c r="O69" i="1"/>
  <c r="O246" i="1"/>
  <c r="O222" i="1"/>
  <c r="O74" i="1"/>
  <c r="O119" i="1"/>
  <c r="O196" i="1"/>
  <c r="O53" i="1"/>
  <c r="O245" i="1"/>
  <c r="O221" i="1"/>
  <c r="O82" i="1"/>
  <c r="O109" i="1"/>
  <c r="O44" i="1"/>
  <c r="O152" i="1"/>
  <c r="O25" i="1"/>
  <c r="O70" i="1"/>
  <c r="O73" i="1"/>
  <c r="O32" i="1"/>
  <c r="O195" i="1"/>
  <c r="O125" i="1"/>
  <c r="O108" i="1"/>
  <c r="O175" i="1"/>
  <c r="O62" i="1"/>
  <c r="O132" i="1"/>
  <c r="O247" i="1"/>
  <c r="O56" i="1"/>
  <c r="O43" i="1"/>
  <c r="O61" i="1"/>
  <c r="O140" i="1"/>
  <c r="O122" i="1"/>
  <c r="O48" i="1"/>
  <c r="O194" i="1"/>
  <c r="O240" i="1"/>
  <c r="O37" i="1"/>
  <c r="O27" i="1"/>
  <c r="O159" i="1"/>
  <c r="O102" i="1"/>
  <c r="O197" i="1"/>
  <c r="O135" i="1"/>
  <c r="O237" i="1"/>
  <c r="O139" i="1"/>
  <c r="O64" i="1"/>
  <c r="O67" i="1"/>
  <c r="O185" i="1"/>
  <c r="O218" i="1"/>
  <c r="O68" i="1"/>
  <c r="O123" i="1"/>
  <c r="O177" i="1"/>
  <c r="O243" i="1"/>
  <c r="O164" i="1"/>
  <c r="O130" i="1"/>
  <c r="O178" i="1"/>
  <c r="O208" i="1"/>
  <c r="O36" i="1"/>
  <c r="O248" i="1"/>
  <c r="O40" i="1"/>
  <c r="O220" i="1"/>
  <c r="O147" i="1"/>
  <c r="O91" i="1"/>
  <c r="O171" i="1"/>
  <c r="O26" i="1"/>
  <c r="O188" i="1"/>
  <c r="O30" i="1"/>
  <c r="O242" i="1"/>
  <c r="O79" i="1"/>
  <c r="O54" i="1"/>
  <c r="O199" i="1"/>
  <c r="O229" i="1"/>
  <c r="O92" i="1"/>
  <c r="O200" i="1"/>
  <c r="O66" i="1"/>
  <c r="O241" i="1"/>
  <c r="O250" i="1"/>
  <c r="O90" i="1"/>
  <c r="O232" i="1"/>
  <c r="O162" i="1"/>
  <c r="O95" i="1"/>
  <c r="O179" i="1"/>
  <c r="O217" i="1"/>
  <c r="O124" i="1"/>
  <c r="C16" i="1"/>
  <c r="D18" i="1" s="1"/>
  <c r="C18" i="1" l="1"/>
  <c r="F19" i="1"/>
</calcChain>
</file>

<file path=xl/sharedStrings.xml><?xml version="1.0" encoding="utf-8"?>
<sst xmlns="http://schemas.openxmlformats.org/spreadsheetml/2006/main" count="1926" uniqueCount="829">
  <si>
    <t>GR Tau / gsc 1258-0505</t>
  </si>
  <si>
    <t>System Type:</t>
  </si>
  <si>
    <t>EB/SD: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</si>
  <si>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</si>
  <si>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</si>
  <si>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</si>
  <si>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</si>
  <si>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</si>
  <si>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</si>
  <si>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</si>
  <si>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</si>
  <si>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</si>
  <si>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</si>
  <si>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</si>
  <si>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</si>
  <si>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</si>
  <si>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</si>
  <si>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</si>
  <si>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</si>
  <si>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</si>
  <si>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</si>
  <si>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</si>
  <si>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</si>
  <si>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</si>
  <si>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</si>
  <si>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</si>
  <si>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</si>
  <si>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</si>
  <si>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</si>
  <si>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</si>
  <si>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</si>
  <si>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</si>
  <si>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</si>
  <si>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</si>
  <si>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</si>
  <si>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</si>
  <si>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</si>
  <si>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Nelson</t>
  </si>
  <si>
    <t>Misc</t>
  </si>
  <si>
    <t>Lin Fit</t>
  </si>
  <si>
    <t>Q. Fit</t>
  </si>
  <si>
    <t>Date</t>
  </si>
  <si>
    <t>BAD</t>
  </si>
  <si>
    <t> VB 5.17 </t>
  </si>
  <si>
    <t>I</t>
  </si>
  <si>
    <t>II</t>
  </si>
  <si>
    <t> AC 194.27 </t>
  </si>
  <si>
    <t>BBSAG Bull.2</t>
  </si>
  <si>
    <t>BBSAG Bull.7</t>
  </si>
  <si>
    <t>BBSAG Bull.19</t>
  </si>
  <si>
    <t>BBSAG Bull.21</t>
  </si>
  <si>
    <t>IBVS 1449</t>
  </si>
  <si>
    <t> MVS 8.192 </t>
  </si>
  <si>
    <t>IBVS 4082</t>
  </si>
  <si>
    <t>GCVS 4</t>
  </si>
  <si>
    <t> JBAA 96.100 </t>
  </si>
  <si>
    <t>BAVM 34 </t>
  </si>
  <si>
    <t>BBSAG Bull.70</t>
  </si>
  <si>
    <t>BAVM 39 </t>
  </si>
  <si>
    <t>BAAVSS 61</t>
  </si>
  <si>
    <t>BAV-M 39</t>
  </si>
  <si>
    <t> VSSC 68.35 </t>
  </si>
  <si>
    <t> BRNO 28 </t>
  </si>
  <si>
    <t>BAAVSS 70</t>
  </si>
  <si>
    <t> BRNO 30 </t>
  </si>
  <si>
    <t>BBSAG Bull.88</t>
  </si>
  <si>
    <t>BAV-M 52</t>
  </si>
  <si>
    <t>MVS 12,16</t>
  </si>
  <si>
    <t>IBVS 3760</t>
  </si>
  <si>
    <t>A&amp;A 423, 607–611 (2004)</t>
  </si>
  <si>
    <t>IBVS 3423</t>
  </si>
  <si>
    <t>Gu et al., 2004</t>
  </si>
  <si>
    <t> VSSC 73 </t>
  </si>
  <si>
    <t>IBVS 3593</t>
  </si>
  <si>
    <t>IBVS 3423 </t>
  </si>
  <si>
    <t>BRNO 31</t>
  </si>
  <si>
    <t>IBVS 3615</t>
  </si>
  <si>
    <t>BAV-M 59</t>
  </si>
  <si>
    <t>BBSAG Bull.99</t>
  </si>
  <si>
    <t>IBVS 4097</t>
  </si>
  <si>
    <t>AJ 110,1796</t>
  </si>
  <si>
    <t>BAVM 62 </t>
  </si>
  <si>
    <t>BAV-M 68</t>
  </si>
  <si>
    <t>IBVS 4383</t>
  </si>
  <si>
    <t>BAV-M 79</t>
  </si>
  <si>
    <t>IBVS 4712</t>
  </si>
  <si>
    <t>BAV-M 93</t>
  </si>
  <si>
    <t>IBVS 4562</t>
  </si>
  <si>
    <t>BAV-M 113</t>
  </si>
  <si>
    <t> AOEB 12 </t>
  </si>
  <si>
    <t> BBS 121 </t>
  </si>
  <si>
    <t>IBVS 5017</t>
  </si>
  <si>
    <t>IBVS 5296</t>
  </si>
  <si>
    <t>IBVS 5484</t>
  </si>
  <si>
    <t>VSB 40 </t>
  </si>
  <si>
    <t>IBVS 5643</t>
  </si>
  <si>
    <t>IBVS 5493</t>
  </si>
  <si>
    <t>IBVS 5657</t>
  </si>
  <si>
    <t>VSB 43 </t>
  </si>
  <si>
    <t>IBVS 5843</t>
  </si>
  <si>
    <t>IBVS 5694</t>
  </si>
  <si>
    <t>OEJV 0074</t>
  </si>
  <si>
    <t>IBVS 5741</t>
  </si>
  <si>
    <t>VSB 44 </t>
  </si>
  <si>
    <t>IBVS 5731</t>
  </si>
  <si>
    <t>CCD+I</t>
  </si>
  <si>
    <t>VSB 45 </t>
  </si>
  <si>
    <t>IBVS 5761</t>
  </si>
  <si>
    <t>IBVS 5796</t>
  </si>
  <si>
    <t>VSB 46 </t>
  </si>
  <si>
    <t>IBVS 5887</t>
  </si>
  <si>
    <t>OEJV 0094</t>
  </si>
  <si>
    <t>VSB 48 </t>
  </si>
  <si>
    <t>IBVS 5871</t>
  </si>
  <si>
    <t>IBVS 5920</t>
  </si>
  <si>
    <t>VSB 50 </t>
  </si>
  <si>
    <t>IBVS 5959</t>
  </si>
  <si>
    <t>VSB 51 </t>
  </si>
  <si>
    <t>IBVS 5960</t>
  </si>
  <si>
    <t>VSB 53 </t>
  </si>
  <si>
    <t>IBVS 6011</t>
  </si>
  <si>
    <t>BAVM 225 </t>
  </si>
  <si>
    <t>VSB 55 </t>
  </si>
  <si>
    <t>IBVS 6063</t>
  </si>
  <si>
    <t>OEJV 0162</t>
  </si>
  <si>
    <t>IBVS 6118</t>
  </si>
  <si>
    <t>VSB-059</t>
  </si>
  <si>
    <t>V</t>
  </si>
  <si>
    <t>OEJV 0168</t>
  </si>
  <si>
    <t>IBVS 6152</t>
  </si>
  <si>
    <t>OEJV 0179</t>
  </si>
  <si>
    <t>IBVS 6157</t>
  </si>
  <si>
    <t>IBVS 6196</t>
  </si>
  <si>
    <t>IBVS 6209</t>
  </si>
  <si>
    <t>VSB-064</t>
  </si>
  <si>
    <t>Rc</t>
  </si>
  <si>
    <t>VSB-066</t>
  </si>
  <si>
    <t>OEJV 0203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</si>
  <si>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</si>
  <si>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</si>
  <si>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</si>
  <si>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</si>
  <si>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</si>
  <si>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</si>
  <si>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</si>
  <si>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2441411.353 </t>
  </si>
  <si>
    <t> 03.04.1972 20:28 </t>
  </si>
  <si>
    <t> 0.671 </t>
  </si>
  <si>
    <t>V </t>
  </si>
  <si>
    <t> R.Diethelm </t>
  </si>
  <si>
    <t> BBS 2 </t>
  </si>
  <si>
    <t>2441664.297 </t>
  </si>
  <si>
    <t> 12.12.1972 19:07 </t>
  </si>
  <si>
    <t> 0.647 </t>
  </si>
  <si>
    <t> BBS 7 </t>
  </si>
  <si>
    <t>2442402.345 </t>
  </si>
  <si>
    <t> 20.12.1974 20:16 </t>
  </si>
  <si>
    <t> 0.638 </t>
  </si>
  <si>
    <t> BBS 19 </t>
  </si>
  <si>
    <t>2442403.256 </t>
  </si>
  <si>
    <t> 21.12.1974 18:08 </t>
  </si>
  <si>
    <t> 0.689 </t>
  </si>
  <si>
    <t>2442448.311 </t>
  </si>
  <si>
    <t> 04.02.1975 19:27 </t>
  </si>
  <si>
    <t> 0.825 </t>
  </si>
  <si>
    <t> BBS 21 </t>
  </si>
  <si>
    <t>2444544.3075 </t>
  </si>
  <si>
    <t> 31.10.1980 19:22 </t>
  </si>
  <si>
    <t> 0.0005 </t>
  </si>
  <si>
    <t>E </t>
  </si>
  <si>
    <t>?</t>
  </si>
  <si>
    <t> A.Yamasaki et al. </t>
  </si>
  <si>
    <t> PASJ 36.175 </t>
  </si>
  <si>
    <t>2444573.1074 </t>
  </si>
  <si>
    <t> 29.11.1980 14:34 </t>
  </si>
  <si>
    <t> 0.0003 </t>
  </si>
  <si>
    <t>2444578.2643 </t>
  </si>
  <si>
    <t> 04.12.1980 18:20 </t>
  </si>
  <si>
    <t> -0.0010 </t>
  </si>
  <si>
    <t>2444579.1252 </t>
  </si>
  <si>
    <t> 05.12.1980 15:00 </t>
  </si>
  <si>
    <t> 0.0002 </t>
  </si>
  <si>
    <t>2445721.332 </t>
  </si>
  <si>
    <t> 21.01.1984 19:58 </t>
  </si>
  <si>
    <t> 0.089 </t>
  </si>
  <si>
    <t> P.Wils </t>
  </si>
  <si>
    <t> BBS 70 </t>
  </si>
  <si>
    <t>2446059.338 </t>
  </si>
  <si>
    <t> 24.12.1984 20:06 </t>
  </si>
  <si>
    <t> 0.016 </t>
  </si>
  <si>
    <t> T.Brelstaff </t>
  </si>
  <si>
    <t>2446059.548 </t>
  </si>
  <si>
    <t> 25.12.1984 01:09 </t>
  </si>
  <si>
    <t> 0.011 </t>
  </si>
  <si>
    <t>2446108.336 </t>
  </si>
  <si>
    <t> 11.02.1985 20:03 </t>
  </si>
  <si>
    <t>F </t>
  </si>
  <si>
    <t> P.Frank </t>
  </si>
  <si>
    <t>2446109.396 </t>
  </si>
  <si>
    <t> 12.02.1985 21:30 </t>
  </si>
  <si>
    <t> -0.004 </t>
  </si>
  <si>
    <t>2446438.6622 </t>
  </si>
  <si>
    <t> 08.01.1986 03:53 </t>
  </si>
  <si>
    <t> -0.0047 </t>
  </si>
  <si>
    <t> D.R.Faulkner </t>
  </si>
  <si>
    <t> PASP 98.691 </t>
  </si>
  <si>
    <t>2446826.375 </t>
  </si>
  <si>
    <t> 30.01.1987 21:00 </t>
  </si>
  <si>
    <t> -0.019 </t>
  </si>
  <si>
    <t> I.Middlemist </t>
  </si>
  <si>
    <t> VSSC 70.22 </t>
  </si>
  <si>
    <t>2447209.239 </t>
  </si>
  <si>
    <t> 17.02.1988 17:44 </t>
  </si>
  <si>
    <t> 0.061 </t>
  </si>
  <si>
    <t> G.Mavrofridis </t>
  </si>
  <si>
    <t> BBS 88 </t>
  </si>
  <si>
    <t>2447531.352 </t>
  </si>
  <si>
    <t> 04.01.1989 20:26 </t>
  </si>
  <si>
    <t> -0.000 </t>
  </si>
  <si>
    <t> D.Girrbach </t>
  </si>
  <si>
    <t>BAVM 52 </t>
  </si>
  <si>
    <t>2447559.291 </t>
  </si>
  <si>
    <t> 01.02.1989 18:59 </t>
  </si>
  <si>
    <t> -0.001 </t>
  </si>
  <si>
    <t>2447562.326 </t>
  </si>
  <si>
    <t> 04.02.1989 19:49 </t>
  </si>
  <si>
    <t> 0.025 </t>
  </si>
  <si>
    <t> M.Dietrich </t>
  </si>
  <si>
    <t> MVS 12.17 </t>
  </si>
  <si>
    <t>2447821.4944 </t>
  </si>
  <si>
    <t> 21.10.1989 23:51 </t>
  </si>
  <si>
    <t> -0.0080 </t>
  </si>
  <si>
    <t>G</t>
  </si>
  <si>
    <t> E.Wunder </t>
  </si>
  <si>
    <t>IBVS 3760 </t>
  </si>
  <si>
    <t>2447827.5141 </t>
  </si>
  <si>
    <t> 28.10.1989 00:20 </t>
  </si>
  <si>
    <t> -0.0063 </t>
  </si>
  <si>
    <t> D.Hanzl </t>
  </si>
  <si>
    <t>2447849.4363 </t>
  </si>
  <si>
    <t> 18.11.1989 22:28 </t>
  </si>
  <si>
    <t> -0.0066 </t>
  </si>
  <si>
    <t> Hanzl &amp; Hudecek </t>
  </si>
  <si>
    <t>2447856.5454 </t>
  </si>
  <si>
    <t> 26.11.1989 01:05 </t>
  </si>
  <si>
    <t> 0.0100 </t>
  </si>
  <si>
    <t>2447862.5502 </t>
  </si>
  <si>
    <t> 02.12.1989 01:12 </t>
  </si>
  <si>
    <t> -0.0032 </t>
  </si>
  <si>
    <t>2447881.6752 </t>
  </si>
  <si>
    <t> 21.12.1989 04:12 </t>
  </si>
  <si>
    <t> Muller &amp; Faulkner </t>
  </si>
  <si>
    <t>IBVS 3593 </t>
  </si>
  <si>
    <t>2447945.289 </t>
  </si>
  <si>
    <t> 22.02.1990 18:56 </t>
  </si>
  <si>
    <t> -0.011 </t>
  </si>
  <si>
    <t> M.Vrastak </t>
  </si>
  <si>
    <t> BRNO 31 </t>
  </si>
  <si>
    <t>2447945.2940 </t>
  </si>
  <si>
    <t> 22.02.1990 19:03 </t>
  </si>
  <si>
    <t> -0.0060 </t>
  </si>
  <si>
    <t>IBVS 3615 </t>
  </si>
  <si>
    <t>2447945.299 </t>
  </si>
  <si>
    <t> 22.02.1990 19:10 </t>
  </si>
  <si>
    <t> J.Soukal </t>
  </si>
  <si>
    <t>2447948.307 </t>
  </si>
  <si>
    <t> 25.02.1990 19:22 </t>
  </si>
  <si>
    <t> -0.002 </t>
  </si>
  <si>
    <t>2448288.3122 </t>
  </si>
  <si>
    <t> 31.01.1991 19:29 </t>
  </si>
  <si>
    <t> -0.0101 </t>
  </si>
  <si>
    <t>B;V</t>
  </si>
  <si>
    <t> F.Agerer </t>
  </si>
  <si>
    <t>BAVM 59 </t>
  </si>
  <si>
    <t>2448616.282 </t>
  </si>
  <si>
    <t> 25.12.1991 18:46 </t>
  </si>
  <si>
    <t> -0.018 </t>
  </si>
  <si>
    <t> BBS 99 </t>
  </si>
  <si>
    <t>2448619.2971 </t>
  </si>
  <si>
    <t> 28.12.1991 19:07 </t>
  </si>
  <si>
    <t> -0.0116 </t>
  </si>
  <si>
    <t>B</t>
  </si>
  <si>
    <t>IBVS 4097 </t>
  </si>
  <si>
    <t>2448619.2975 </t>
  </si>
  <si>
    <t> 28.12.1991 19:08 </t>
  </si>
  <si>
    <t> -0.0112 </t>
  </si>
  <si>
    <t>2448936.5294 </t>
  </si>
  <si>
    <t> 10.11.1992 00:42 </t>
  </si>
  <si>
    <t> -0.0104 </t>
  </si>
  <si>
    <t> C.Lazaro et al. </t>
  </si>
  <si>
    <t> AJ 110.1796 </t>
  </si>
  <si>
    <t>2448938.6757 </t>
  </si>
  <si>
    <t> 12.11.1992 04:13 </t>
  </si>
  <si>
    <t> -0.0134 </t>
  </si>
  <si>
    <t>2448952.4314 </t>
  </si>
  <si>
    <t> 25.11.1992 22:21 </t>
  </si>
  <si>
    <t> -0.0130 </t>
  </si>
  <si>
    <t>2448953.2915 </t>
  </si>
  <si>
    <t> 26.11.1992 18:59 </t>
  </si>
  <si>
    <t> -0.0126 </t>
  </si>
  <si>
    <t>2448953.5019 </t>
  </si>
  <si>
    <t> 27.11.1992 00:02 </t>
  </si>
  <si>
    <t> -0.0171 </t>
  </si>
  <si>
    <t>2448954.3659 </t>
  </si>
  <si>
    <t> 27.11.1992 20:46 </t>
  </si>
  <si>
    <t> -0.0128 </t>
  </si>
  <si>
    <t>2449334.1394 </t>
  </si>
  <si>
    <t> 12.12.1993 15:20 </t>
  </si>
  <si>
    <t> -0.0140 </t>
  </si>
  <si>
    <t> M.Fang et al. </t>
  </si>
  <si>
    <t>IBVS 4082 </t>
  </si>
  <si>
    <t>2449368.3190 </t>
  </si>
  <si>
    <t> 15.01.1994 19:39 </t>
  </si>
  <si>
    <t> -0.0077 </t>
  </si>
  <si>
    <t>BAVM 68 </t>
  </si>
  <si>
    <t>2449368.3199 </t>
  </si>
  <si>
    <t> 15.01.1994 19:40 </t>
  </si>
  <si>
    <t> -0.0068 </t>
  </si>
  <si>
    <t>2449734.3334 </t>
  </si>
  <si>
    <t> 16.01.1995 20:00 </t>
  </si>
  <si>
    <t> -0.0127 </t>
  </si>
  <si>
    <t>o</t>
  </si>
  <si>
    <t>BAVM 91 </t>
  </si>
  <si>
    <t>2449737.343 </t>
  </si>
  <si>
    <t> 19.01.1995 20:13 </t>
  </si>
  <si>
    <t> -0.012 </t>
  </si>
  <si>
    <t>BAVM 79 </t>
  </si>
  <si>
    <t>2449760.344 </t>
  </si>
  <si>
    <t> 11.02.1995 20:15 </t>
  </si>
  <si>
    <t> -0.008 </t>
  </si>
  <si>
    <t>2449760.349 </t>
  </si>
  <si>
    <t> 11.02.1995 20:22 </t>
  </si>
  <si>
    <t> -0.003 </t>
  </si>
  <si>
    <t>2450013.5295 </t>
  </si>
  <si>
    <t> 23.10.1995 00:42 </t>
  </si>
  <si>
    <t> -0.0058 </t>
  </si>
  <si>
    <t>BAVM 118 </t>
  </si>
  <si>
    <t>2450099.273 </t>
  </si>
  <si>
    <t> 16.01.1996 18:33 </t>
  </si>
  <si>
    <t>BAVM 93 </t>
  </si>
  <si>
    <t>2450422.5188 </t>
  </si>
  <si>
    <t> 05.12.1996 00:27 </t>
  </si>
  <si>
    <t> -0.0211 </t>
  </si>
  <si>
    <t>BAVM 102 </t>
  </si>
  <si>
    <t>2450773.282 </t>
  </si>
  <si>
    <t> 20.11.1997 18:46 </t>
  </si>
  <si>
    <t>BAVM 113 </t>
  </si>
  <si>
    <t>2450849.381 </t>
  </si>
  <si>
    <t> 04.02.1998 21:08 </t>
  </si>
  <si>
    <t>2450859.269 </t>
  </si>
  <si>
    <t> 14.02.1998 18:27 </t>
  </si>
  <si>
    <t> F.Walter </t>
  </si>
  <si>
    <t>2451139.5145 </t>
  </si>
  <si>
    <t> 22.11.1998 00:20 </t>
  </si>
  <si>
    <t> -0.0194 </t>
  </si>
  <si>
    <t>-I</t>
  </si>
  <si>
    <t> W.Kleikamp </t>
  </si>
  <si>
    <t>2451198.4049 </t>
  </si>
  <si>
    <t> 19.01.1999 21:43 </t>
  </si>
  <si>
    <t>15413</t>
  </si>
  <si>
    <t> -0.0188 </t>
  </si>
  <si>
    <t> W.Quester </t>
  </si>
  <si>
    <t>2451486.3991 </t>
  </si>
  <si>
    <t> 03.11.1999 21:34 </t>
  </si>
  <si>
    <t>16083</t>
  </si>
  <si>
    <t> -0.0258 </t>
  </si>
  <si>
    <t>BAVM 133 </t>
  </si>
  <si>
    <t>2451885.3014 </t>
  </si>
  <si>
    <t> 06.12.2000 19:14 </t>
  </si>
  <si>
    <t>17011</t>
  </si>
  <si>
    <t> -0.0266 </t>
  </si>
  <si>
    <t>BAVM 152 </t>
  </si>
  <si>
    <t>2451900.3453 </t>
  </si>
  <si>
    <t> 21.12.2000 20:17 </t>
  </si>
  <si>
    <t>17046</t>
  </si>
  <si>
    <t> -0.0275 </t>
  </si>
  <si>
    <t>2451924.4202 </t>
  </si>
  <si>
    <t> 14.01.2001 22:05 </t>
  </si>
  <si>
    <t>17102</t>
  </si>
  <si>
    <t> -0.0244 </t>
  </si>
  <si>
    <t>2451925.2819 </t>
  </si>
  <si>
    <t> 15.01.2001 18:45 </t>
  </si>
  <si>
    <t>17104</t>
  </si>
  <si>
    <t> -0.0224 </t>
  </si>
  <si>
    <t>2452308.2767 </t>
  </si>
  <si>
    <t> 02.02.2002 18:38 </t>
  </si>
  <si>
    <t>17995</t>
  </si>
  <si>
    <t> -0.0261 </t>
  </si>
  <si>
    <t>2452320.3132 </t>
  </si>
  <si>
    <t> 14.02.2002 19:31 </t>
  </si>
  <si>
    <t>18023</t>
  </si>
  <si>
    <t> -0.0255 </t>
  </si>
  <si>
    <t>BAVM 158 </t>
  </si>
  <si>
    <t>2452712.3372 </t>
  </si>
  <si>
    <t> 13.03.2003 20:05 </t>
  </si>
  <si>
    <t>18935</t>
  </si>
  <si>
    <t> -0.0270 </t>
  </si>
  <si>
    <t> H.Achterberg </t>
  </si>
  <si>
    <t>BAVM 172 </t>
  </si>
  <si>
    <t>2452948.755 </t>
  </si>
  <si>
    <t> 05.11.2003 06:07 </t>
  </si>
  <si>
    <t>19485</t>
  </si>
  <si>
    <t> -0.028 </t>
  </si>
  <si>
    <t> R.Nelson </t>
  </si>
  <si>
    <t>IBVS 5493 </t>
  </si>
  <si>
    <t>2453055.3580 </t>
  </si>
  <si>
    <t> 19.02.2004 20:35 </t>
  </si>
  <si>
    <t>19733</t>
  </si>
  <si>
    <t> -0.0285 </t>
  </si>
  <si>
    <t>BAVM 173 </t>
  </si>
  <si>
    <t>2453328.7476 </t>
  </si>
  <si>
    <t> 19.11.2004 05:56 </t>
  </si>
  <si>
    <t>20369</t>
  </si>
  <si>
    <t> -0.0251 </t>
  </si>
  <si>
    <t>C </t>
  </si>
  <si>
    <t> W.Ogloza et al. </t>
  </si>
  <si>
    <t>IBVS 5843 </t>
  </si>
  <si>
    <t>2453347.6615 </t>
  </si>
  <si>
    <t> 08.12.2004 03:52 </t>
  </si>
  <si>
    <t>20413</t>
  </si>
  <si>
    <t> -0.0247 </t>
  </si>
  <si>
    <t>2453348.9474 </t>
  </si>
  <si>
    <t> 09.12.2004 10:44 </t>
  </si>
  <si>
    <t>20416</t>
  </si>
  <si>
    <t> -0.0283 </t>
  </si>
  <si>
    <t> C.-H.Kim et al. </t>
  </si>
  <si>
    <t>IBVS 5694 </t>
  </si>
  <si>
    <t>2453349.3690 </t>
  </si>
  <si>
    <t> 09.12.2004 20:51 </t>
  </si>
  <si>
    <t>20417</t>
  </si>
  <si>
    <t> -0.0366 </t>
  </si>
  <si>
    <t>2453351.9559 </t>
  </si>
  <si>
    <t> 12.12.2004 10:56 </t>
  </si>
  <si>
    <t>20423</t>
  </si>
  <si>
    <t> -0.0288 </t>
  </si>
  <si>
    <t>2453353.6777 </t>
  </si>
  <si>
    <t> 14.12.2004 04:15 </t>
  </si>
  <si>
    <t>20427</t>
  </si>
  <si>
    <t> -0.0264 </t>
  </si>
  <si>
    <t>2453356.6796 </t>
  </si>
  <si>
    <t> 17.12.2004 04:18 </t>
  </si>
  <si>
    <t>20434</t>
  </si>
  <si>
    <t> -0.0335 </t>
  </si>
  <si>
    <t>2453683.3695 </t>
  </si>
  <si>
    <t> 08.11.2005 20:52 </t>
  </si>
  <si>
    <t>21194</t>
  </si>
  <si>
    <t> -0.0315 </t>
  </si>
  <si>
    <t>BAVM 178 </t>
  </si>
  <si>
    <t>2453683.5937 </t>
  </si>
  <si>
    <t> 09.11.2005 02:14 </t>
  </si>
  <si>
    <t>21194.5</t>
  </si>
  <si>
    <t> -0.0222 </t>
  </si>
  <si>
    <t>2453803.30046 </t>
  </si>
  <si>
    <t> 08.03.2006 19:12 </t>
  </si>
  <si>
    <t>21473</t>
  </si>
  <si>
    <t> -0.02937 </t>
  </si>
  <si>
    <t> L.Šmelcer </t>
  </si>
  <si>
    <t>OEJV 0074 </t>
  </si>
  <si>
    <t>2454084.4219 </t>
  </si>
  <si>
    <t> 14.12.2006 22:07 </t>
  </si>
  <si>
    <t>22127</t>
  </si>
  <si>
    <t>BAVM 183 </t>
  </si>
  <si>
    <t>2454096.45774 </t>
  </si>
  <si>
    <t> 26.12.2006 22:59 </t>
  </si>
  <si>
    <t> -0.03150 </t>
  </si>
  <si>
    <t>R</t>
  </si>
  <si>
    <t> R.Ehrenberger </t>
  </si>
  <si>
    <t>2454371.5594 </t>
  </si>
  <si>
    <t> 28.09.2007 01:25 </t>
  </si>
  <si>
    <t> -0.0354 </t>
  </si>
  <si>
    <t> C.Tezcan &amp; G.Erdogan </t>
  </si>
  <si>
    <t>IBVS 5887 </t>
  </si>
  <si>
    <t>2454376.5064 </t>
  </si>
  <si>
    <t> 03.10.2007 00:09 </t>
  </si>
  <si>
    <t> -0.0317 </t>
  </si>
  <si>
    <t> N.Alan &amp; S.Halici </t>
  </si>
  <si>
    <t>2454422.5039 </t>
  </si>
  <si>
    <t> 18.11.2007 00:05 </t>
  </si>
  <si>
    <t> G.Aydin &amp; E.Törün </t>
  </si>
  <si>
    <t>2454520.2942 </t>
  </si>
  <si>
    <t> 23.02.2008 19:03 </t>
  </si>
  <si>
    <t> -0.0296 </t>
  </si>
  <si>
    <t> S.Sipahioglu &amp; A.Bingöl </t>
  </si>
  <si>
    <t>2454756.9362 </t>
  </si>
  <si>
    <t> 17.10.2008 10:28 </t>
  </si>
  <si>
    <t> -0.0214 </t>
  </si>
  <si>
    <t>IBVS 5871 </t>
  </si>
  <si>
    <t>2455127.8923 </t>
  </si>
  <si>
    <t> 23.10.2009 09:24 </t>
  </si>
  <si>
    <t> -0.0280 </t>
  </si>
  <si>
    <t>IBVS 5920 </t>
  </si>
  <si>
    <t>2455175.3803 </t>
  </si>
  <si>
    <t> 09.12.2009 21:07 </t>
  </si>
  <si>
    <t> -0.0387 </t>
  </si>
  <si>
    <t>BAVM 214 </t>
  </si>
  <si>
    <t>2455175.3806 </t>
  </si>
  <si>
    <t> 09.12.2009 21:08 </t>
  </si>
  <si>
    <t> -0.0384 </t>
  </si>
  <si>
    <t>2455175.3809 </t>
  </si>
  <si>
    <t> -0.0381 </t>
  </si>
  <si>
    <t>2455175.6103 </t>
  </si>
  <si>
    <t> 10.12.2009 02:38 </t>
  </si>
  <si>
    <t> -0.0236 </t>
  </si>
  <si>
    <t>2455545.7058 </t>
  </si>
  <si>
    <t> 15.12.2010 04:56 </t>
  </si>
  <si>
    <t> -0.0311 </t>
  </si>
  <si>
    <t>IBVS 5960 </t>
  </si>
  <si>
    <t>2455867.8705 </t>
  </si>
  <si>
    <t> 02.11.2011 08:53 </t>
  </si>
  <si>
    <t> -0.0409 </t>
  </si>
  <si>
    <t>IBVS 6011 </t>
  </si>
  <si>
    <t>2456297.7178 </t>
  </si>
  <si>
    <t> 05.01.2013 05:13 </t>
  </si>
  <si>
    <t> -0.0461 </t>
  </si>
  <si>
    <t>IBVS 6063 </t>
  </si>
  <si>
    <t>2456654.2908 </t>
  </si>
  <si>
    <t> 27.12.2013 18:58 </t>
  </si>
  <si>
    <t> -0.0357 </t>
  </si>
  <si>
    <t>BAVM 234 </t>
  </si>
  <si>
    <t>2456654.4968 </t>
  </si>
  <si>
    <t> 27.12.2013 23:55 </t>
  </si>
  <si>
    <t> -0.0447 </t>
  </si>
  <si>
    <t>2456657.2988 </t>
  </si>
  <si>
    <t> 30.12.2013 19:10 </t>
  </si>
  <si>
    <t> -0.0367 </t>
  </si>
  <si>
    <t>2456713.3875 </t>
  </si>
  <si>
    <t> 24.02.2014 21:18 </t>
  </si>
  <si>
    <t> -0.0438 </t>
  </si>
  <si>
    <t>2457015.3660 </t>
  </si>
  <si>
    <t> 23.12.2014 20:47 </t>
  </si>
  <si>
    <t>BAVM 239 </t>
  </si>
  <si>
    <t>2457036.2088 </t>
  </si>
  <si>
    <t> 13.01.2015 17:00 </t>
  </si>
  <si>
    <t> -0.0417 </t>
  </si>
  <si>
    <t>BAVM 241 (=IBVS 6157) </t>
  </si>
  <si>
    <t>2426350.385 </t>
  </si>
  <si>
    <t> 08.01.1931 21:14 </t>
  </si>
  <si>
    <t> 2.164 </t>
  </si>
  <si>
    <t>P </t>
  </si>
  <si>
    <t> W.Strohmeier </t>
  </si>
  <si>
    <t>2426406.279 </t>
  </si>
  <si>
    <t> 05.03.1931 18:41 </t>
  </si>
  <si>
    <t> 2.177 </t>
  </si>
  <si>
    <t>2426650.394 </t>
  </si>
  <si>
    <t> 04.11.1931 21:27 </t>
  </si>
  <si>
    <t> 2.136 </t>
  </si>
  <si>
    <t>2426692.586 </t>
  </si>
  <si>
    <t> 17.12.1931 02:03 </t>
  </si>
  <si>
    <t> 2.203 </t>
  </si>
  <si>
    <t>2426744.261 </t>
  </si>
  <si>
    <t> 06.02.1932 18:15 </t>
  </si>
  <si>
    <t> 2.080 </t>
  </si>
  <si>
    <t>2427416.404 </t>
  </si>
  <si>
    <t> 09.12.1933 21:41 </t>
  </si>
  <si>
    <t> 2.149 </t>
  </si>
  <si>
    <t>2428127.413 </t>
  </si>
  <si>
    <t> 20.11.1935 21:54 </t>
  </si>
  <si>
    <t> 2.182 </t>
  </si>
  <si>
    <t>2428754.532 </t>
  </si>
  <si>
    <t> 09.08.1937 00:46 </t>
  </si>
  <si>
    <t> 2.146 </t>
  </si>
  <si>
    <t>2428837.500 </t>
  </si>
  <si>
    <t> 31.10.1937 00:00 </t>
  </si>
  <si>
    <t> 2.153 </t>
  </si>
  <si>
    <t>2428950.307 </t>
  </si>
  <si>
    <t> 20.02.1938 19:22 </t>
  </si>
  <si>
    <t> 2.123 </t>
  </si>
  <si>
    <t>2433597.293 </t>
  </si>
  <si>
    <t> 11.11.1950 19:01 </t>
  </si>
  <si>
    <t> 1.544 </t>
  </si>
  <si>
    <t> T.G.Nikulina </t>
  </si>
  <si>
    <t>2433604.385 </t>
  </si>
  <si>
    <t> 18.11.1950 21:14 </t>
  </si>
  <si>
    <t>2433918.396 </t>
  </si>
  <si>
    <t> 28.09.1951 21:30 </t>
  </si>
  <si>
    <t> 1.547 </t>
  </si>
  <si>
    <t>2435809.269 </t>
  </si>
  <si>
    <t> 01.12.1956 18:27 </t>
  </si>
  <si>
    <t> 1.499 </t>
  </si>
  <si>
    <t>2435902.177 </t>
  </si>
  <si>
    <t> 04.03.1957 16:14 </t>
  </si>
  <si>
    <t> 1.344 </t>
  </si>
  <si>
    <t>2436824.528 </t>
  </si>
  <si>
    <t> 13.09.1959 00:40 </t>
  </si>
  <si>
    <t> 1.447 </t>
  </si>
  <si>
    <t>2436824.574 </t>
  </si>
  <si>
    <t> 13.09.1959 01:46 </t>
  </si>
  <si>
    <t> 1.493 </t>
  </si>
  <si>
    <t>2436842.604 </t>
  </si>
  <si>
    <t> 01.10.1959 02:29 </t>
  </si>
  <si>
    <t> 1.469 </t>
  </si>
  <si>
    <t>2436847.556 </t>
  </si>
  <si>
    <t> 06.10.1959 01:20 </t>
  </si>
  <si>
    <t> 1.477 </t>
  </si>
  <si>
    <t>2436847.601 </t>
  </si>
  <si>
    <t> 06.10.1959 02:25 </t>
  </si>
  <si>
    <t> 1.522 </t>
  </si>
  <si>
    <t>2436895.449 </t>
  </si>
  <si>
    <t> 22.11.1959 22:46 </t>
  </si>
  <si>
    <t> 1.442 </t>
  </si>
  <si>
    <t>2436899.460 </t>
  </si>
  <si>
    <t> 26.11.1959 23:02 </t>
  </si>
  <si>
    <t> 1.369 </t>
  </si>
  <si>
    <t>2437696.316 </t>
  </si>
  <si>
    <t> 31.01.1962 19:35 </t>
  </si>
  <si>
    <t> 1.494 </t>
  </si>
  <si>
    <t>2438002.510 </t>
  </si>
  <si>
    <t> 04.12.1962 00:14 </t>
  </si>
  <si>
    <t> 1.418 </t>
  </si>
  <si>
    <t>2444290.288 </t>
  </si>
  <si>
    <t> 20.02.1980 18:54 </t>
  </si>
  <si>
    <t> 0.024 </t>
  </si>
  <si>
    <t>2444545.310 </t>
  </si>
  <si>
    <t> 01.11.1980 19:26 </t>
  </si>
  <si>
    <t> -0.072 </t>
  </si>
  <si>
    <t>2444841.599 </t>
  </si>
  <si>
    <t> 25.08.1981 02:22 </t>
  </si>
  <si>
    <t> 0.049 </t>
  </si>
  <si>
    <t>2444982.335 </t>
  </si>
  <si>
    <t> 12.01.1982 20:02 </t>
  </si>
  <si>
    <t> 0.008 </t>
  </si>
  <si>
    <t>2445001.338 </t>
  </si>
  <si>
    <t> 31.01.1982 20:06 </t>
  </si>
  <si>
    <t> 0.098 </t>
  </si>
  <si>
    <t> W.Braune </t>
  </si>
  <si>
    <t>2445001.345 </t>
  </si>
  <si>
    <t> 31.01.1982 20:16 </t>
  </si>
  <si>
    <t> 0.105 </t>
  </si>
  <si>
    <t> J.Hübscher </t>
  </si>
  <si>
    <t>2445012.422 </t>
  </si>
  <si>
    <t> 11.02.1982 22:07 </t>
  </si>
  <si>
    <t> 0.006 </t>
  </si>
  <si>
    <t>2445052.394 </t>
  </si>
  <si>
    <t> 23.03.1982 21:27 </t>
  </si>
  <si>
    <t> 0.001 </t>
  </si>
  <si>
    <t>2445198.539 </t>
  </si>
  <si>
    <t> 17.08.1982 00:56 </t>
  </si>
  <si>
    <t>2445322.355 </t>
  </si>
  <si>
    <t> 18.12.1982 20:31 </t>
  </si>
  <si>
    <t> 0.015 </t>
  </si>
  <si>
    <t>2445326.226 </t>
  </si>
  <si>
    <t> 22.12.1982 17:25 </t>
  </si>
  <si>
    <t> 0.017 </t>
  </si>
  <si>
    <t>2445341.263 </t>
  </si>
  <si>
    <t> 06.01.1983 18:18 </t>
  </si>
  <si>
    <t> 0.009 </t>
  </si>
  <si>
    <t>2445671.388 </t>
  </si>
  <si>
    <t> 02.12.1983 21:18 </t>
  </si>
  <si>
    <t>2445674.384 </t>
  </si>
  <si>
    <t> 05.12.1983 21:12 </t>
  </si>
  <si>
    <t> -0.005 </t>
  </si>
  <si>
    <t>2446034.596 </t>
  </si>
  <si>
    <t> 30.11.1984 02:18 </t>
  </si>
  <si>
    <t> -0.010 </t>
  </si>
  <si>
    <t> H.Vielmetter </t>
  </si>
  <si>
    <t>2446109.392 </t>
  </si>
  <si>
    <t> 12.02.1985 21:24 </t>
  </si>
  <si>
    <t>2446728.375 </t>
  </si>
  <si>
    <t> 24.10.1986 21:00 </t>
  </si>
  <si>
    <t> -0.013 </t>
  </si>
  <si>
    <t> V.Wagner </t>
  </si>
  <si>
    <t>2447030.570 </t>
  </si>
  <si>
    <t> 23.08.1987 01:40 </t>
  </si>
  <si>
    <t> J.Borovicka </t>
  </si>
  <si>
    <t>2447030.583 </t>
  </si>
  <si>
    <t> 23.08.1987 01:59 </t>
  </si>
  <si>
    <t>2447853.302 </t>
  </si>
  <si>
    <t> 22.11.1989 19:14 </t>
  </si>
  <si>
    <t>2447889.4079 </t>
  </si>
  <si>
    <t> 28.12.1989 21:47 </t>
  </si>
  <si>
    <t>2448971.353 </t>
  </si>
  <si>
    <t> 14.12.1992 20:28 </t>
  </si>
  <si>
    <t>2450801.650 </t>
  </si>
  <si>
    <t> 19.12.1997 03:36 </t>
  </si>
  <si>
    <t> -0.020 </t>
  </si>
  <si>
    <t>ns</t>
  </si>
  <si>
    <t> S.Cook </t>
  </si>
  <si>
    <t>2451202.272 </t>
  </si>
  <si>
    <t> 23.01.1999 18:31 </t>
  </si>
  <si>
    <t>15422</t>
  </si>
  <si>
    <t> A.Paschke </t>
  </si>
  <si>
    <t>2452266.5819 </t>
  </si>
  <si>
    <t> 23.12.2001 01:57 </t>
  </si>
  <si>
    <t>17898</t>
  </si>
  <si>
    <t> -0.0252 </t>
  </si>
  <si>
    <t> S.Dvorak </t>
  </si>
  <si>
    <t>2452305.6980 </t>
  </si>
  <si>
    <t> 31.01.2002 04:45 </t>
  </si>
  <si>
    <t>17989</t>
  </si>
  <si>
    <t> -0.0257 </t>
  </si>
  <si>
    <t>2452581.2355 </t>
  </si>
  <si>
    <t> 02.11.2002 17:39 </t>
  </si>
  <si>
    <t>18630</t>
  </si>
  <si>
    <t> -0.0237 </t>
  </si>
  <si>
    <t> Nakajima </t>
  </si>
  <si>
    <t>2452582.0956 </t>
  </si>
  <si>
    <t> 03.11.2002 14:17 </t>
  </si>
  <si>
    <t>18632</t>
  </si>
  <si>
    <t> -0.0233 </t>
  </si>
  <si>
    <t>2452582.3057 </t>
  </si>
  <si>
    <t> 03.11.2002 19:20 </t>
  </si>
  <si>
    <t>18632.5</t>
  </si>
  <si>
    <t> -0.0281 </t>
  </si>
  <si>
    <t>2452583.1714 </t>
  </si>
  <si>
    <t> 04.11.2002 16:06 </t>
  </si>
  <si>
    <t>18634.5</t>
  </si>
  <si>
    <t> -0.0221 </t>
  </si>
  <si>
    <t>2452584.2448 </t>
  </si>
  <si>
    <t> 05.11.2002 17:52 </t>
  </si>
  <si>
    <t>18637</t>
  </si>
  <si>
    <t>2452601.8667 </t>
  </si>
  <si>
    <t> 23.11.2002 08:48 </t>
  </si>
  <si>
    <t>18678</t>
  </si>
  <si>
    <t> -0.0254 </t>
  </si>
  <si>
    <t>2452627.6568 </t>
  </si>
  <si>
    <t> 19.12.2002 03:45 </t>
  </si>
  <si>
    <t>18738</t>
  </si>
  <si>
    <t>2453302.097 </t>
  </si>
  <si>
    <t> 23.10.2004 14:19 </t>
  </si>
  <si>
    <t>20307</t>
  </si>
  <si>
    <t> -0.025 </t>
  </si>
  <si>
    <t> Ohshima </t>
  </si>
  <si>
    <t>2453611.5859 </t>
  </si>
  <si>
    <t> 29.08.2005 02:03 </t>
  </si>
  <si>
    <t>21027</t>
  </si>
  <si>
    <t> -0.0297 </t>
  </si>
  <si>
    <t> M.Zejda et al. </t>
  </si>
  <si>
    <t>IBVS 5741 </t>
  </si>
  <si>
    <t>2453644.2548 </t>
  </si>
  <si>
    <t> 30.09.2005 18:06 </t>
  </si>
  <si>
    <t>21103</t>
  </si>
  <si>
    <t> Kubotera </t>
  </si>
  <si>
    <t>2454027.2506 </t>
  </si>
  <si>
    <t> 18.10.2006 18:00 </t>
  </si>
  <si>
    <t>21994</t>
  </si>
  <si>
    <t> -0.0324 </t>
  </si>
  <si>
    <t> K.Nagai et al. </t>
  </si>
  <si>
    <t>2454090.0055 </t>
  </si>
  <si>
    <t> 20.12.2006 12:07 </t>
  </si>
  <si>
    <t> -0.0359 </t>
  </si>
  <si>
    <t>2454091.9511 </t>
  </si>
  <si>
    <t> 22.12.2006 10:49 </t>
  </si>
  <si>
    <t>2454092.1584 </t>
  </si>
  <si>
    <t> 22.12.2006 15:48 </t>
  </si>
  <si>
    <t> -0.0323 </t>
  </si>
  <si>
    <t>2454320.1824 </t>
  </si>
  <si>
    <t> 07.08.2007 16:22 </t>
  </si>
  <si>
    <t> -0.0451 </t>
  </si>
  <si>
    <t>Ic</t>
  </si>
  <si>
    <t> S.Kiyota </t>
  </si>
  <si>
    <t>2454320.1968 </t>
  </si>
  <si>
    <t> 07.08.2007 16:43 </t>
  </si>
  <si>
    <t> -0.0307 </t>
  </si>
  <si>
    <t>2454323.1983 </t>
  </si>
  <si>
    <t> 10.08.2007 16:45 </t>
  </si>
  <si>
    <t>2454327.2788 </t>
  </si>
  <si>
    <t> 14.08.2007 18:41 </t>
  </si>
  <si>
    <t> -0.0412 </t>
  </si>
  <si>
    <t>2454340.1820 </t>
  </si>
  <si>
    <t> 27.08.2007 16:22 </t>
  </si>
  <si>
    <t> -0.0336 </t>
  </si>
  <si>
    <t>2454417.9852 </t>
  </si>
  <si>
    <t> 13.11.2007 11:38 </t>
  </si>
  <si>
    <t> -0.0337 </t>
  </si>
  <si>
    <t>2454417.9855 </t>
  </si>
  <si>
    <t> 13.11.2007 11:39 </t>
  </si>
  <si>
    <t> -0.0334 </t>
  </si>
  <si>
    <t>2454433.4594 </t>
  </si>
  <si>
    <t> 28.11.2007 23:01 </t>
  </si>
  <si>
    <t> -0.0342 </t>
  </si>
  <si>
    <t>OEJV 0094 </t>
  </si>
  <si>
    <t>2454433.4595 </t>
  </si>
  <si>
    <t> -0.0341 </t>
  </si>
  <si>
    <t>2454433.4597 </t>
  </si>
  <si>
    <t> -0.0339 </t>
  </si>
  <si>
    <t>2454517.2821 </t>
  </si>
  <si>
    <t> 20.02.2008 18:46 </t>
  </si>
  <si>
    <t> -0.0327 </t>
  </si>
  <si>
    <t>2454720.1707 </t>
  </si>
  <si>
    <t> 10.09.2008 16:05 </t>
  </si>
  <si>
    <t> -0.0345 </t>
  </si>
  <si>
    <t>2454790.0064 </t>
  </si>
  <si>
    <t> 19.11.2008 12:09 </t>
  </si>
  <si>
    <t> -0.0498 </t>
  </si>
  <si>
    <t>2455143.1415 </t>
  </si>
  <si>
    <t> 07.11.2009 15:23 </t>
  </si>
  <si>
    <t> -0.0386 </t>
  </si>
  <si>
    <t> K.Shiokawa </t>
  </si>
  <si>
    <t>2455161.1964 </t>
  </si>
  <si>
    <t> 25.11.2009 16:42 </t>
  </si>
  <si>
    <t> -0.0375 </t>
  </si>
  <si>
    <t>2455465.1033 </t>
  </si>
  <si>
    <t> 25.09.2010 14:28 </t>
  </si>
  <si>
    <t> -0.0363 </t>
  </si>
  <si>
    <t>2455833.0533 </t>
  </si>
  <si>
    <t> 28.09.2011 13:16 </t>
  </si>
  <si>
    <t> -0.0400 </t>
  </si>
  <si>
    <t>2455880.3413 </t>
  </si>
  <si>
    <t> 14.11.2011 20:11 </t>
  </si>
  <si>
    <t> -0.0358 </t>
  </si>
  <si>
    <t>2455888.0726 </t>
  </si>
  <si>
    <t> 22.11.2011 13:44 </t>
  </si>
  <si>
    <t> -0.0419 </t>
  </si>
  <si>
    <t>2456160.1682 </t>
  </si>
  <si>
    <t> 20.08.2012 16:02 </t>
  </si>
  <si>
    <t> -0.0429 </t>
  </si>
  <si>
    <t>2456183.1622 </t>
  </si>
  <si>
    <t> 12.09.2012 15:53 </t>
  </si>
  <si>
    <t> -0.0460 </t>
  </si>
  <si>
    <t>2456280.9579 </t>
  </si>
  <si>
    <t> 19.12.2012 10:59 </t>
  </si>
  <si>
    <t>cG</t>
  </si>
  <si>
    <t> K.Hirosawa </t>
  </si>
  <si>
    <t>2456583.573 </t>
  </si>
  <si>
    <t> 18.10.2013 01:45 </t>
  </si>
  <si>
    <t> -0.043 </t>
  </si>
  <si>
    <t>OEJV 0162 </t>
  </si>
  <si>
    <t>2456682.0066 </t>
  </si>
  <si>
    <t> 24.01.2014 12:09 </t>
  </si>
  <si>
    <t> -0.0454 </t>
  </si>
  <si>
    <t> H.Itoh </t>
  </si>
  <si>
    <t>VSB 59 </t>
  </si>
  <si>
    <t>2456955.1826 </t>
  </si>
  <si>
    <t> 24.10.2014 16:22 </t>
  </si>
  <si>
    <t> -0.0407 </t>
  </si>
  <si>
    <t>2456959.2588 </t>
  </si>
  <si>
    <t> 28.10.2014 18:12 </t>
  </si>
  <si>
    <t> -0.0481 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</si>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</sst>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0.0000"/>
    <numFmt numFmtId="168" formatCode="dd/mm/yyyy"/>
    <numFmt numFmtId="169" formatCode="0.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  <xf numFmtId="0" fontId="18" fillId="0" borderId="0"/>
  </cellStyleXfs>
  <cellXfs count="9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left"/>
    </xf>
    <xf numFmtId="0" fontId="12" fillId="0" borderId="0" xfId="0" applyFont="1" applyAlignment="1"/>
    <xf numFmtId="0" fontId="3" fillId="0" borderId="0" xfId="0" applyFont="1">
      <alignment vertical="top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1" fillId="0" borderId="0" xfId="9" applyFont="1" applyAlignment="1">
      <alignment horizontal="left"/>
    </xf>
    <xf numFmtId="0" fontId="11" fillId="0" borderId="0" xfId="9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5" fillId="0" borderId="0" xfId="8" applyFont="1" applyAlignment="1">
      <alignment horizontal="left"/>
    </xf>
    <xf numFmtId="0" fontId="15" fillId="0" borderId="0" xfId="8" applyFont="1" applyBorder="1" applyAlignment="1">
      <alignment horizontal="center"/>
    </xf>
    <xf numFmtId="167" fontId="15" fillId="0" borderId="0" xfId="8" applyNumberFormat="1" applyFont="1" applyFill="1" applyBorder="1" applyAlignment="1" applyProtection="1">
      <alignment horizontal="left" vertical="top"/>
    </xf>
    <xf numFmtId="0" fontId="15" fillId="0" borderId="0" xfId="8" applyNumberFormat="1" applyFont="1" applyFill="1" applyBorder="1" applyAlignment="1" applyProtection="1">
      <alignment horizontal="left" vertical="top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3" fillId="0" borderId="0" xfId="6" applyFont="1" applyAlignment="1">
      <alignment horizontal="left"/>
    </xf>
    <xf numFmtId="0" fontId="13" fillId="0" borderId="0" xfId="6" applyFont="1" applyAlignment="1">
      <alignment horizontal="center" wrapText="1"/>
    </xf>
    <xf numFmtId="0" fontId="13" fillId="0" borderId="0" xfId="6" applyFont="1" applyAlignment="1">
      <alignment horizontal="left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7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7" fillId="2" borderId="11" xfId="5" applyNumberFormat="1" applyFont="1" applyFill="1" applyBorder="1" applyAlignment="1" applyProtection="1">
      <alignment horizontal="right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168" fontId="3" fillId="0" borderId="0" xfId="0" applyNumberFormat="1" applyFont="1" applyAlignment="1"/>
    <xf numFmtId="168" fontId="0" fillId="0" borderId="0" xfId="0" applyNumberFormat="1" applyBorder="1" applyAlignment="1"/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9" fontId="19" fillId="0" borderId="0" xfId="0" applyNumberFormat="1" applyFont="1" applyAlignment="1" applyProtection="1">
      <alignment vertical="center" wrapText="1"/>
      <protection locked="0"/>
    </xf>
  </cellXfs>
  <cellStyles count="10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2" xfId="8"/>
    <cellStyle name="Normal_A_A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Tau - O-C Diagr.</a:t>
            </a:r>
          </a:p>
        </c:rich>
      </c:tx>
      <c:layout>
        <c:manualLayout>
          <c:xMode val="edge"/>
          <c:yMode val="edge"/>
          <c:x val="0.3736600306278713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54977029096477"/>
          <c:y val="0.23584978088695488"/>
          <c:w val="0.7534456355283307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A!$H$21:$H$254</c:f>
              <c:numCache>
                <c:formatCode>General</c:formatCode>
                <c:ptCount val="234"/>
                <c:pt idx="0">
                  <c:v>1.4932499998394633E-2</c:v>
                </c:pt>
                <c:pt idx="1">
                  <c:v>2.8107499998441199E-2</c:v>
                </c:pt>
                <c:pt idx="2">
                  <c:v>-1.3112500000715954E-2</c:v>
                </c:pt>
                <c:pt idx="3">
                  <c:v>5.3342499999416759E-2</c:v>
                </c:pt>
                <c:pt idx="4">
                  <c:v>-6.888375000198721E-2</c:v>
                </c:pt>
                <c:pt idx="5">
                  <c:v>-2.6749999960884452E-4</c:v>
                </c:pt>
                <c:pt idx="6">
                  <c:v>3.2697499998903368E-2</c:v>
                </c:pt>
                <c:pt idx="7">
                  <c:v>-3.1000000017229468E-3</c:v>
                </c:pt>
                <c:pt idx="8">
                  <c:v>3.3675000013317913E-3</c:v>
                </c:pt>
                <c:pt idx="9">
                  <c:v>-2.591374999974505E-2</c:v>
                </c:pt>
                <c:pt idx="10">
                  <c:v>3.9635000000998843E-2</c:v>
                </c:pt>
                <c:pt idx="11">
                  <c:v>3.9068750003934838E-2</c:v>
                </c:pt>
                <c:pt idx="12">
                  <c:v>4.2817499997909181E-2</c:v>
                </c:pt>
                <c:pt idx="13">
                  <c:v>-5.3299999999580905E-3</c:v>
                </c:pt>
                <c:pt idx="14">
                  <c:v>5.4530000001250301E-2</c:v>
                </c:pt>
                <c:pt idx="15">
                  <c:v>-5.7935000004363246E-2</c:v>
                </c:pt>
                <c:pt idx="16">
                  <c:v>-1.193500000226777E-2</c:v>
                </c:pt>
                <c:pt idx="17">
                  <c:v>-3.5739999999350403E-2</c:v>
                </c:pt>
                <c:pt idx="18">
                  <c:v>-2.704375000030268E-2</c:v>
                </c:pt>
                <c:pt idx="19">
                  <c:v>1.7956250005227048E-2</c:v>
                </c:pt>
                <c:pt idx="20">
                  <c:v>-6.2597500000265427E-2</c:v>
                </c:pt>
                <c:pt idx="21">
                  <c:v>7.9729999997653067E-2</c:v>
                </c:pt>
                <c:pt idx="22">
                  <c:v>-1.080500000534812E-2</c:v>
                </c:pt>
                <c:pt idx="23">
                  <c:v>-8.6711249998188578E-2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93-4E0C-B84D-5E35D17B22CC}"/>
            </c:ext>
          </c:extLst>
        </c:ser>
        <c:ser>
          <c:idx val="1"/>
          <c:order val="1"/>
          <c:tx>
            <c:strRef>
              <c:f>A!$I$20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A!$I$21:$I$254</c:f>
              <c:numCache>
                <c:formatCode>General</c:formatCode>
                <c:ptCount val="234"/>
                <c:pt idx="24">
                  <c:v>2.5963749998481944E-2</c:v>
                </c:pt>
                <c:pt idx="25">
                  <c:v>1.7674999980954453E-3</c:v>
                </c:pt>
                <c:pt idx="26">
                  <c:v>-6.9749999966006726E-3</c:v>
                </c:pt>
                <c:pt idx="27">
                  <c:v>4.43200000008801E-2</c:v>
                </c:pt>
                <c:pt idx="31">
                  <c:v>2.3844999996072147E-2</c:v>
                </c:pt>
                <c:pt idx="33">
                  <c:v>-7.1613750005781185E-2</c:v>
                </c:pt>
                <c:pt idx="38">
                  <c:v>4.9013750001904555E-2</c:v>
                </c:pt>
                <c:pt idx="39">
                  <c:v>8.3200000008218922E-3</c:v>
                </c:pt>
                <c:pt idx="40">
                  <c:v>9.780999999929918E-2</c:v>
                </c:pt>
                <c:pt idx="41">
                  <c:v>0.10480999999708729</c:v>
                </c:pt>
                <c:pt idx="42">
                  <c:v>5.6449999974574894E-3</c:v>
                </c:pt>
                <c:pt idx="43">
                  <c:v>1.3624999992316589E-3</c:v>
                </c:pt>
                <c:pt idx="44">
                  <c:v>-3.4875000055762939E-3</c:v>
                </c:pt>
                <c:pt idx="45">
                  <c:v>1.4992500000516884E-2</c:v>
                </c:pt>
                <c:pt idx="46">
                  <c:v>1.7319999999017455E-2</c:v>
                </c:pt>
                <c:pt idx="47">
                  <c:v>9.4824999978300184E-3</c:v>
                </c:pt>
                <c:pt idx="48">
                  <c:v>7.7624999976251274E-3</c:v>
                </c:pt>
                <c:pt idx="49">
                  <c:v>-5.2050000012968667E-3</c:v>
                </c:pt>
                <c:pt idx="50">
                  <c:v>0</c:v>
                </c:pt>
                <c:pt idx="51">
                  <c:v>-9.6000000048661605E-3</c:v>
                </c:pt>
                <c:pt idx="52">
                  <c:v>1.5881250001257285E-2</c:v>
                </c:pt>
                <c:pt idx="53">
                  <c:v>1.0954999997920822E-2</c:v>
                </c:pt>
                <c:pt idx="54">
                  <c:v>1.0696249999455176E-2</c:v>
                </c:pt>
                <c:pt idx="55">
                  <c:v>-7.9350000014528632E-3</c:v>
                </c:pt>
                <c:pt idx="56">
                  <c:v>-3.935000000637956E-3</c:v>
                </c:pt>
                <c:pt idx="60">
                  <c:v>-1.2535000001662411E-2</c:v>
                </c:pt>
                <c:pt idx="61">
                  <c:v>-1.8905000004451722E-2</c:v>
                </c:pt>
                <c:pt idx="62">
                  <c:v>-3.8425000020652078E-3</c:v>
                </c:pt>
                <c:pt idx="63">
                  <c:v>9.157499996945262E-3</c:v>
                </c:pt>
                <c:pt idx="64">
                  <c:v>0</c:v>
                </c:pt>
                <c:pt idx="65">
                  <c:v>-5.0000016926787794E-6</c:v>
                </c:pt>
                <c:pt idx="66">
                  <c:v>-1.4175000032992102E-3</c:v>
                </c:pt>
                <c:pt idx="67">
                  <c:v>0</c:v>
                </c:pt>
                <c:pt idx="75">
                  <c:v>-9.5274999985122122E-3</c:v>
                </c:pt>
                <c:pt idx="83">
                  <c:v>-1.0962500004097819E-2</c:v>
                </c:pt>
                <c:pt idx="85">
                  <c:v>-5.9624999994412065E-3</c:v>
                </c:pt>
                <c:pt idx="87">
                  <c:v>-9.625000020605512E-4</c:v>
                </c:pt>
                <c:pt idx="88">
                  <c:v>-1.9299999985378236E-3</c:v>
                </c:pt>
                <c:pt idx="92">
                  <c:v>-1.7715000001771841E-2</c:v>
                </c:pt>
                <c:pt idx="101">
                  <c:v>-4.8800000004121102E-3</c:v>
                </c:pt>
                <c:pt idx="103">
                  <c:v>-7.6637499951175414E-3</c:v>
                </c:pt>
                <c:pt idx="107">
                  <c:v>-1.2034999999741558E-2</c:v>
                </c:pt>
                <c:pt idx="111">
                  <c:v>-1.7840000000433065E-2</c:v>
                </c:pt>
                <c:pt idx="113">
                  <c:v>-1.7560000000230502E-2</c:v>
                </c:pt>
                <c:pt idx="114">
                  <c:v>-1.982500000303844E-2</c:v>
                </c:pt>
                <c:pt idx="115">
                  <c:v>-2.4524999971617945E-3</c:v>
                </c:pt>
                <c:pt idx="116">
                  <c:v>-1.0600000023259781E-3</c:v>
                </c:pt>
                <c:pt idx="118">
                  <c:v>-2.4384999996982515E-2</c:v>
                </c:pt>
                <c:pt idx="121">
                  <c:v>-2.035500000056345E-2</c:v>
                </c:pt>
                <c:pt idx="134">
                  <c:v>-2.5722500002302695E-2</c:v>
                </c:pt>
                <c:pt idx="147">
                  <c:v>-2.4817500001518056E-2</c:v>
                </c:pt>
                <c:pt idx="176">
                  <c:v>-3.3605000004172325E-2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93-4E0C-B84D-5E35D17B22CC}"/>
            </c:ext>
          </c:extLst>
        </c:ser>
        <c:ser>
          <c:idx val="2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A!$J$21:$J$254</c:f>
              <c:numCache>
                <c:formatCode>General</c:formatCode>
                <c:ptCount val="234"/>
                <c:pt idx="32">
                  <c:v>5.1750000420724973E-4</c:v>
                </c:pt>
                <c:pt idx="34">
                  <c:v>0</c:v>
                </c:pt>
                <c:pt idx="35">
                  <c:v>2.9999999969732016E-4</c:v>
                </c:pt>
                <c:pt idx="36">
                  <c:v>-1.0299999994458631E-3</c:v>
                </c:pt>
                <c:pt idx="37">
                  <c:v>1.6499999765073881E-4</c:v>
                </c:pt>
                <c:pt idx="57">
                  <c:v>-3.4575000026961789E-3</c:v>
                </c:pt>
                <c:pt idx="58">
                  <c:v>-4.1625000012572855E-3</c:v>
                </c:pt>
                <c:pt idx="59">
                  <c:v>-4.7500000000582077E-3</c:v>
                </c:pt>
                <c:pt idx="68">
                  <c:v>-8.0424999978276901E-3</c:v>
                </c:pt>
                <c:pt idx="69">
                  <c:v>-8.0424999978276901E-3</c:v>
                </c:pt>
                <c:pt idx="70">
                  <c:v>-6.9775000010849908E-3</c:v>
                </c:pt>
                <c:pt idx="71">
                  <c:v>-6.277500004216563E-3</c:v>
                </c:pt>
                <c:pt idx="72">
                  <c:v>-5.5775000073481351E-3</c:v>
                </c:pt>
                <c:pt idx="73">
                  <c:v>-5.5775000073481351E-3</c:v>
                </c:pt>
                <c:pt idx="74">
                  <c:v>-6.5549999999348074E-3</c:v>
                </c:pt>
                <c:pt idx="76">
                  <c:v>9.9787500003003515E-3</c:v>
                </c:pt>
                <c:pt idx="78">
                  <c:v>-3.1562500007566996E-3</c:v>
                </c:pt>
                <c:pt idx="79">
                  <c:v>-6.5925000017159618E-3</c:v>
                </c:pt>
                <c:pt idx="80">
                  <c:v>-1.2237499999173451E-2</c:v>
                </c:pt>
                <c:pt idx="81">
                  <c:v>-1.1237500002607703E-2</c:v>
                </c:pt>
                <c:pt idx="82">
                  <c:v>-1.0237499998765998E-2</c:v>
                </c:pt>
                <c:pt idx="84">
                  <c:v>-6.2624999991385266E-3</c:v>
                </c:pt>
                <c:pt idx="86">
                  <c:v>-5.6624999997438863E-3</c:v>
                </c:pt>
                <c:pt idx="89">
                  <c:v>-1.03575000030105E-2</c:v>
                </c:pt>
                <c:pt idx="90">
                  <c:v>-1.005750000331318E-2</c:v>
                </c:pt>
                <c:pt idx="91">
                  <c:v>-9.7575000036158599E-3</c:v>
                </c:pt>
                <c:pt idx="93">
                  <c:v>-1.158249999571126E-2</c:v>
                </c:pt>
                <c:pt idx="94">
                  <c:v>-1.1182499998540152E-2</c:v>
                </c:pt>
                <c:pt idx="95">
                  <c:v>-1.042750000488013E-2</c:v>
                </c:pt>
                <c:pt idx="96">
                  <c:v>-1.3390000000072177E-2</c:v>
                </c:pt>
                <c:pt idx="97">
                  <c:v>-1.2969999996130355E-2</c:v>
                </c:pt>
                <c:pt idx="98">
                  <c:v>-1.2575000000651926E-2</c:v>
                </c:pt>
                <c:pt idx="99">
                  <c:v>-1.7101249999541324E-2</c:v>
                </c:pt>
                <c:pt idx="100">
                  <c:v>-1.2806250007997733E-2</c:v>
                </c:pt>
                <c:pt idx="102">
                  <c:v>-1.3989999999466818E-2</c:v>
                </c:pt>
                <c:pt idx="104">
                  <c:v>-6.7637499960255809E-3</c:v>
                </c:pt>
                <c:pt idx="106">
                  <c:v>-1.2667499999224674E-2</c:v>
                </c:pt>
                <c:pt idx="108">
                  <c:v>-8.1437500048195943E-3</c:v>
                </c:pt>
                <c:pt idx="109">
                  <c:v>-3.1437500001629815E-3</c:v>
                </c:pt>
                <c:pt idx="110">
                  <c:v>-5.7662500039441511E-3</c:v>
                </c:pt>
                <c:pt idx="112">
                  <c:v>-2.1120000004884787E-2</c:v>
                </c:pt>
                <c:pt idx="117">
                  <c:v>-1.9390000001294538E-2</c:v>
                </c:pt>
                <c:pt idx="119">
                  <c:v>-2.1752500004367903E-2</c:v>
                </c:pt>
                <c:pt idx="120">
                  <c:v>-1.8782500002998859E-2</c:v>
                </c:pt>
                <c:pt idx="122">
                  <c:v>-2.5757499999599531E-2</c:v>
                </c:pt>
                <c:pt idx="123">
                  <c:v>-2.1537499997066334E-2</c:v>
                </c:pt>
                <c:pt idx="126">
                  <c:v>-2.6577500007988419E-2</c:v>
                </c:pt>
                <c:pt idx="127">
                  <c:v>-2.7515000001585577E-2</c:v>
                </c:pt>
                <c:pt idx="128">
                  <c:v>-2.4355000001378357E-2</c:v>
                </c:pt>
                <c:pt idx="129">
                  <c:v>-2.2360000002663583E-2</c:v>
                </c:pt>
                <c:pt idx="135">
                  <c:v>-2.6137499997275881E-2</c:v>
                </c:pt>
                <c:pt idx="136">
                  <c:v>-2.5507500002277084E-2</c:v>
                </c:pt>
                <c:pt idx="144">
                  <c:v>-2.6987500001268927E-2</c:v>
                </c:pt>
                <c:pt idx="146">
                  <c:v>-2.8482500005338807E-2</c:v>
                </c:pt>
                <c:pt idx="152">
                  <c:v>-3.6592500000551809E-2</c:v>
                </c:pt>
                <c:pt idx="160">
                  <c:v>-3.1484999999520369E-2</c:v>
                </c:pt>
                <c:pt idx="161">
                  <c:v>-2.2211250005057082E-2</c:v>
                </c:pt>
                <c:pt idx="162">
                  <c:v>-2.937250000104541E-2</c:v>
                </c:pt>
                <c:pt idx="163">
                  <c:v>-1.3782499998342246E-2</c:v>
                </c:pt>
                <c:pt idx="165">
                  <c:v>-3.1467499997233972E-2</c:v>
                </c:pt>
                <c:pt idx="169">
                  <c:v>-3.1497500007390045E-2</c:v>
                </c:pt>
                <c:pt idx="177">
                  <c:v>-3.5437500002444722E-2</c:v>
                </c:pt>
                <c:pt idx="178">
                  <c:v>-3.1741250000777654E-2</c:v>
                </c:pt>
                <c:pt idx="181">
                  <c:v>-2.8458749999117572E-2</c:v>
                </c:pt>
                <c:pt idx="182">
                  <c:v>-3.4127500002796296E-2</c:v>
                </c:pt>
                <c:pt idx="183">
                  <c:v>-3.4027500005322509E-2</c:v>
                </c:pt>
                <c:pt idx="184">
                  <c:v>-3.3827500003098976E-2</c:v>
                </c:pt>
                <c:pt idx="185">
                  <c:v>-3.2664999998814892E-2</c:v>
                </c:pt>
                <c:pt idx="186">
                  <c:v>-2.9602500006149057E-2</c:v>
                </c:pt>
                <c:pt idx="193">
                  <c:v>-3.8712500005203765E-2</c:v>
                </c:pt>
                <c:pt idx="194">
                  <c:v>-3.8412500005506445E-2</c:v>
                </c:pt>
                <c:pt idx="195">
                  <c:v>-3.8112500005809125E-2</c:v>
                </c:pt>
                <c:pt idx="196">
                  <c:v>-2.3638750004465692E-2</c:v>
                </c:pt>
                <c:pt idx="201">
                  <c:v>-3.5812500005704351E-2</c:v>
                </c:pt>
                <c:pt idx="207">
                  <c:v>-4.280250000738306E-2</c:v>
                </c:pt>
                <c:pt idx="208">
                  <c:v>-3.5738749997108243E-2</c:v>
                </c:pt>
                <c:pt idx="209">
                  <c:v>-4.4665000001259614E-2</c:v>
                </c:pt>
                <c:pt idx="210">
                  <c:v>-3.6706250008137431E-2</c:v>
                </c:pt>
                <c:pt idx="212">
                  <c:v>-4.4195000002218876E-2</c:v>
                </c:pt>
                <c:pt idx="213">
                  <c:v>-4.3757500003266614E-2</c:v>
                </c:pt>
                <c:pt idx="216">
                  <c:v>-3.6638750003476162E-2</c:v>
                </c:pt>
                <c:pt idx="218">
                  <c:v>-4.168500000378117E-2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93-4E0C-B84D-5E35D17B22CC}"/>
            </c:ext>
          </c:extLst>
        </c:ser>
        <c:ser>
          <c:idx val="3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A!$K$21:$K$254</c:f>
              <c:numCache>
                <c:formatCode>General</c:formatCode>
                <c:ptCount val="234"/>
                <c:pt idx="124">
                  <c:v>-2.2400000001653098E-2</c:v>
                </c:pt>
                <c:pt idx="125">
                  <c:v>-2.5367500005813781E-2</c:v>
                </c:pt>
                <c:pt idx="130">
                  <c:v>-2.8472500001953449E-2</c:v>
                </c:pt>
                <c:pt idx="131">
                  <c:v>-2.9840000002877787E-2</c:v>
                </c:pt>
                <c:pt idx="132">
                  <c:v>-2.7775000002293382E-2</c:v>
                </c:pt>
                <c:pt idx="133">
                  <c:v>-2.5245000004360918E-2</c:v>
                </c:pt>
                <c:pt idx="137">
                  <c:v>-2.3674999996728729E-2</c:v>
                </c:pt>
                <c:pt idx="138">
                  <c:v>-2.3280000001250301E-2</c:v>
                </c:pt>
                <c:pt idx="139">
                  <c:v>-2.8106250007112976E-2</c:v>
                </c:pt>
                <c:pt idx="140">
                  <c:v>-2.2111250000307336E-2</c:v>
                </c:pt>
                <c:pt idx="141">
                  <c:v>-2.3342500004218891E-2</c:v>
                </c:pt>
                <c:pt idx="142">
                  <c:v>-2.5395000004209578E-2</c:v>
                </c:pt>
                <c:pt idx="143">
                  <c:v>-2.6445000003150199E-2</c:v>
                </c:pt>
                <c:pt idx="145">
                  <c:v>-2.8062500008672941E-2</c:v>
                </c:pt>
                <c:pt idx="148">
                  <c:v>-2.5072500000533182E-2</c:v>
                </c:pt>
                <c:pt idx="149">
                  <c:v>-2.4682499999471474E-2</c:v>
                </c:pt>
                <c:pt idx="150">
                  <c:v>-2.8340000004391186E-2</c:v>
                </c:pt>
                <c:pt idx="151">
                  <c:v>-2.8340000004391186E-2</c:v>
                </c:pt>
                <c:pt idx="153">
                  <c:v>-2.8807499998947605E-2</c:v>
                </c:pt>
                <c:pt idx="154">
                  <c:v>-2.8807499998947605E-2</c:v>
                </c:pt>
                <c:pt idx="155">
                  <c:v>-2.6417500004754402E-2</c:v>
                </c:pt>
                <c:pt idx="156">
                  <c:v>-3.3484999999927823E-2</c:v>
                </c:pt>
                <c:pt idx="158">
                  <c:v>-2.9717500001424924E-2</c:v>
                </c:pt>
                <c:pt idx="159">
                  <c:v>-2.9607500000565778E-2</c:v>
                </c:pt>
                <c:pt idx="164">
                  <c:v>-3.2384999998612329E-2</c:v>
                </c:pt>
                <c:pt idx="166">
                  <c:v>-3.5950000004959293E-2</c:v>
                </c:pt>
                <c:pt idx="167">
                  <c:v>-2.4686249998921994E-2</c:v>
                </c:pt>
                <c:pt idx="168">
                  <c:v>-3.2312499999534339E-2</c:v>
                </c:pt>
                <c:pt idx="170">
                  <c:v>-2.561250000144355E-2</c:v>
                </c:pt>
                <c:pt idx="171">
                  <c:v>0</c:v>
                </c:pt>
                <c:pt idx="172">
                  <c:v>-4.506375000346452E-2</c:v>
                </c:pt>
                <c:pt idx="173">
                  <c:v>-3.0663750003441237E-2</c:v>
                </c:pt>
                <c:pt idx="174">
                  <c:v>-3.8131250003061723E-2</c:v>
                </c:pt>
                <c:pt idx="175">
                  <c:v>-4.1230000002542511E-2</c:v>
                </c:pt>
                <c:pt idx="179">
                  <c:v>-3.3707499998854473E-2</c:v>
                </c:pt>
                <c:pt idx="180">
                  <c:v>-3.3407499999157153E-2</c:v>
                </c:pt>
                <c:pt idx="187">
                  <c:v>-3.4514999999373686E-2</c:v>
                </c:pt>
                <c:pt idx="188">
                  <c:v>-2.1403750004537869E-2</c:v>
                </c:pt>
                <c:pt idx="189">
                  <c:v>-4.9846250003611203E-2</c:v>
                </c:pt>
                <c:pt idx="190">
                  <c:v>-2.801125000405591E-2</c:v>
                </c:pt>
                <c:pt idx="191">
                  <c:v>-3.8575000005948823E-2</c:v>
                </c:pt>
                <c:pt idx="192">
                  <c:v>-3.7479999999050051E-2</c:v>
                </c:pt>
                <c:pt idx="197">
                  <c:v>-3.6297500002547167E-2</c:v>
                </c:pt>
                <c:pt idx="198">
                  <c:v>-3.1141249994107056E-2</c:v>
                </c:pt>
                <c:pt idx="199">
                  <c:v>-4.0037500002654269E-2</c:v>
                </c:pt>
                <c:pt idx="200">
                  <c:v>-4.0890000003855675E-2</c:v>
                </c:pt>
                <c:pt idx="202">
                  <c:v>-4.1857500000332948E-2</c:v>
                </c:pt>
                <c:pt idx="203">
                  <c:v>-4.2890000004263129E-2</c:v>
                </c:pt>
                <c:pt idx="204">
                  <c:v>-4.5998749999853317E-2</c:v>
                </c:pt>
                <c:pt idx="205">
                  <c:v>-4.1742499997781124E-2</c:v>
                </c:pt>
                <c:pt idx="206">
                  <c:v>-4.6090000003459863E-2</c:v>
                </c:pt>
                <c:pt idx="211">
                  <c:v>-4.542500004026806E-2</c:v>
                </c:pt>
                <c:pt idx="214">
                  <c:v>-4.0688750057597645E-2</c:v>
                </c:pt>
                <c:pt idx="215">
                  <c:v>-4.8087500050314702E-2</c:v>
                </c:pt>
                <c:pt idx="217">
                  <c:v>-3.8850000004458707E-2</c:v>
                </c:pt>
                <c:pt idx="219">
                  <c:v>-4.2678750003688037E-2</c:v>
                </c:pt>
                <c:pt idx="220">
                  <c:v>-4.9205000002984889E-2</c:v>
                </c:pt>
                <c:pt idx="221">
                  <c:v>-5.1685000005818438E-2</c:v>
                </c:pt>
                <c:pt idx="222">
                  <c:v>-5.3887499998381827E-2</c:v>
                </c:pt>
                <c:pt idx="223">
                  <c:v>-5.3599999853759073E-2</c:v>
                </c:pt>
                <c:pt idx="224">
                  <c:v>-5.3400000193505548E-2</c:v>
                </c:pt>
                <c:pt idx="225">
                  <c:v>-5.3400000193505548E-2</c:v>
                </c:pt>
                <c:pt idx="226">
                  <c:v>-5.2699999985634349E-2</c:v>
                </c:pt>
                <c:pt idx="227">
                  <c:v>-4.9031249815016054E-2</c:v>
                </c:pt>
                <c:pt idx="228">
                  <c:v>-4.8831250154762529E-2</c:v>
                </c:pt>
                <c:pt idx="229">
                  <c:v>-4.8431249902932905E-2</c:v>
                </c:pt>
                <c:pt idx="230">
                  <c:v>-4.3131250058650039E-2</c:v>
                </c:pt>
                <c:pt idx="231">
                  <c:v>-5.0568749997182749E-2</c:v>
                </c:pt>
                <c:pt idx="232">
                  <c:v>-5.0568749997182749E-2</c:v>
                </c:pt>
                <c:pt idx="233">
                  <c:v>-5.3925000007438939E-2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93-4E0C-B84D-5E35D17B22CC}"/>
            </c:ext>
          </c:extLst>
        </c:ser>
        <c:ser>
          <c:idx val="4"/>
          <c:order val="4"/>
          <c:tx>
            <c:strRef>
              <c:f>A!$L$20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A!$L$21:$L$254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93-4E0C-B84D-5E35D17B22CC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A!$M$21:$M$254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93-4E0C-B84D-5E35D17B22CC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A!$N$21:$N$254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93-4E0C-B84D-5E35D17B22CC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A!$O$21:$O$254</c:f>
              <c:numCache>
                <c:formatCode>General</c:formatCode>
                <c:ptCount val="234"/>
                <c:pt idx="0">
                  <c:v>9.6822860349027762E-2</c:v>
                </c:pt>
                <c:pt idx="1">
                  <c:v>9.6563365521512096E-2</c:v>
                </c:pt>
                <c:pt idx="2">
                  <c:v>9.5429572736674378E-2</c:v>
                </c:pt>
                <c:pt idx="3">
                  <c:v>9.5233953559008711E-2</c:v>
                </c:pt>
                <c:pt idx="4">
                  <c:v>9.4993421815042264E-2</c:v>
                </c:pt>
                <c:pt idx="5">
                  <c:v>9.1872497485651836E-2</c:v>
                </c:pt>
                <c:pt idx="6">
                  <c:v>8.8570924834029355E-2</c:v>
                </c:pt>
                <c:pt idx="7">
                  <c:v>8.5658594423680373E-2</c:v>
                </c:pt>
                <c:pt idx="8">
                  <c:v>8.5273344410522492E-2</c:v>
                </c:pt>
                <c:pt idx="9">
                  <c:v>8.4749364470346603E-2</c:v>
                </c:pt>
                <c:pt idx="10">
                  <c:v>6.3170373448360559E-2</c:v>
                </c:pt>
                <c:pt idx="11">
                  <c:v>6.3137437566406648E-2</c:v>
                </c:pt>
                <c:pt idx="12">
                  <c:v>6.1679276247174342E-2</c:v>
                </c:pt>
                <c:pt idx="13">
                  <c:v>5.2898370506855516E-2</c:v>
                </c:pt>
                <c:pt idx="14">
                  <c:v>5.2467209870367931E-2</c:v>
                </c:pt>
                <c:pt idx="15">
                  <c:v>4.8183549102301521E-2</c:v>
                </c:pt>
                <c:pt idx="16">
                  <c:v>4.8183549102301521E-2</c:v>
                </c:pt>
                <c:pt idx="17">
                  <c:v>4.8099712311873377E-2</c:v>
                </c:pt>
                <c:pt idx="18">
                  <c:v>4.8076757000208525E-2</c:v>
                </c:pt>
                <c:pt idx="19">
                  <c:v>4.8076757000208525E-2</c:v>
                </c:pt>
                <c:pt idx="20">
                  <c:v>4.7854190282762388E-2</c:v>
                </c:pt>
                <c:pt idx="21">
                  <c:v>4.7836225256242079E-2</c:v>
                </c:pt>
                <c:pt idx="22">
                  <c:v>4.4135429793057013E-2</c:v>
                </c:pt>
                <c:pt idx="23">
                  <c:v>4.2713198526865337E-2</c:v>
                </c:pt>
                <c:pt idx="24">
                  <c:v>2.6884014048409264E-2</c:v>
                </c:pt>
                <c:pt idx="25">
                  <c:v>2.570930092538639E-2</c:v>
                </c:pt>
                <c:pt idx="26">
                  <c:v>2.2281973088121687E-2</c:v>
                </c:pt>
                <c:pt idx="27">
                  <c:v>2.2277980860006062E-2</c:v>
                </c:pt>
                <c:pt idx="28">
                  <c:v>2.2068388883935711E-2</c:v>
                </c:pt>
                <c:pt idx="29">
                  <c:v>1.8153011159535763E-2</c:v>
                </c:pt>
                <c:pt idx="30">
                  <c:v>1.7958390038899007E-2</c:v>
                </c:pt>
                <c:pt idx="31">
                  <c:v>1.3515040146207554E-2</c:v>
                </c:pt>
                <c:pt idx="32">
                  <c:v>1.2335336738040147E-2</c:v>
                </c:pt>
                <c:pt idx="33">
                  <c:v>1.2330346452895614E-2</c:v>
                </c:pt>
                <c:pt idx="34">
                  <c:v>1.2201597096166684E-2</c:v>
                </c:pt>
                <c:pt idx="35">
                  <c:v>1.2201597096166684E-2</c:v>
                </c:pt>
                <c:pt idx="36">
                  <c:v>1.2177643727472929E-2</c:v>
                </c:pt>
                <c:pt idx="37">
                  <c:v>1.2173651499357304E-2</c:v>
                </c:pt>
                <c:pt idx="38">
                  <c:v>1.0955023867062545E-2</c:v>
                </c:pt>
                <c:pt idx="39">
                  <c:v>1.0301296513128829E-2</c:v>
                </c:pt>
                <c:pt idx="40">
                  <c:v>1.0213467494585064E-2</c:v>
                </c:pt>
                <c:pt idx="41">
                  <c:v>1.0213467494585064E-2</c:v>
                </c:pt>
                <c:pt idx="42">
                  <c:v>1.0161568529081929E-2</c:v>
                </c:pt>
                <c:pt idx="43">
                  <c:v>9.9759299217053315E-3</c:v>
                </c:pt>
                <c:pt idx="44">
                  <c:v>9.2972511420489554E-3</c:v>
                </c:pt>
                <c:pt idx="45">
                  <c:v>8.722370293398847E-3</c:v>
                </c:pt>
                <c:pt idx="46">
                  <c:v>8.7044052668785316E-3</c:v>
                </c:pt>
                <c:pt idx="47">
                  <c:v>8.6345412748550822E-3</c:v>
                </c:pt>
                <c:pt idx="48">
                  <c:v>7.1015256784547958E-3</c:v>
                </c:pt>
                <c:pt idx="49">
                  <c:v>7.0875528800501061E-3</c:v>
                </c:pt>
                <c:pt idx="50">
                  <c:v>6.8699764477485031E-3</c:v>
                </c:pt>
                <c:pt idx="51">
                  <c:v>5.4148092996029193E-3</c:v>
                </c:pt>
                <c:pt idx="52">
                  <c:v>5.3000327412786787E-3</c:v>
                </c:pt>
                <c:pt idx="53">
                  <c:v>5.2990346842497725E-3</c:v>
                </c:pt>
                <c:pt idx="54">
                  <c:v>5.0724757386880117E-3</c:v>
                </c:pt>
                <c:pt idx="55">
                  <c:v>5.0674854535434789E-3</c:v>
                </c:pt>
                <c:pt idx="56">
                  <c:v>5.0674854535434789E-3</c:v>
                </c:pt>
                <c:pt idx="57">
                  <c:v>3.6522405865541535E-3</c:v>
                </c:pt>
                <c:pt idx="58">
                  <c:v>3.6482483584385269E-3</c:v>
                </c:pt>
                <c:pt idx="59">
                  <c:v>3.53846208525882E-3</c:v>
                </c:pt>
                <c:pt idx="60">
                  <c:v>2.193081210292944E-3</c:v>
                </c:pt>
                <c:pt idx="61">
                  <c:v>1.7379672051116082E-3</c:v>
                </c:pt>
                <c:pt idx="62">
                  <c:v>7.8981302765049506E-4</c:v>
                </c:pt>
                <c:pt idx="63">
                  <c:v>7.8981302765049506E-4</c:v>
                </c:pt>
                <c:pt idx="64">
                  <c:v>-3.9572363370753497E-5</c:v>
                </c:pt>
                <c:pt idx="65">
                  <c:v>-1.5356598497015019E-3</c:v>
                </c:pt>
                <c:pt idx="66">
                  <c:v>-1.6654072634593384E-3</c:v>
                </c:pt>
                <c:pt idx="67">
                  <c:v>-1.6793800618640289E-3</c:v>
                </c:pt>
                <c:pt idx="68">
                  <c:v>-2.8830368387251903E-3</c:v>
                </c:pt>
                <c:pt idx="69">
                  <c:v>-2.8830368387251903E-3</c:v>
                </c:pt>
                <c:pt idx="70">
                  <c:v>-2.9109824355345697E-3</c:v>
                </c:pt>
                <c:pt idx="71">
                  <c:v>-2.9109824355345697E-3</c:v>
                </c:pt>
                <c:pt idx="72">
                  <c:v>-2.9109824355345697E-3</c:v>
                </c:pt>
                <c:pt idx="73">
                  <c:v>-2.9109824355345697E-3</c:v>
                </c:pt>
                <c:pt idx="74">
                  <c:v>-3.0127842524830268E-3</c:v>
                </c:pt>
                <c:pt idx="75">
                  <c:v>-3.0307492790033422E-3</c:v>
                </c:pt>
                <c:pt idx="76">
                  <c:v>-3.045720134436939E-3</c:v>
                </c:pt>
                <c:pt idx="77">
                  <c:v>-3.045720134436939E-3</c:v>
                </c:pt>
                <c:pt idx="78">
                  <c:v>-3.0736657312463184E-3</c:v>
                </c:pt>
                <c:pt idx="79">
                  <c:v>-3.1624928068189912E-3</c:v>
                </c:pt>
                <c:pt idx="80">
                  <c:v>-3.1984228598596239E-3</c:v>
                </c:pt>
                <c:pt idx="81">
                  <c:v>-3.1984228598596239E-3</c:v>
                </c:pt>
                <c:pt idx="82">
                  <c:v>-3.1984228598596239E-3</c:v>
                </c:pt>
                <c:pt idx="83">
                  <c:v>-3.4579176873752969E-3</c:v>
                </c:pt>
                <c:pt idx="84">
                  <c:v>-3.4579176873752969E-3</c:v>
                </c:pt>
                <c:pt idx="85">
                  <c:v>-3.4579176873752969E-3</c:v>
                </c:pt>
                <c:pt idx="86">
                  <c:v>-3.4579176873752969E-3</c:v>
                </c:pt>
                <c:pt idx="87">
                  <c:v>-3.4579176873752969E-3</c:v>
                </c:pt>
                <c:pt idx="88">
                  <c:v>-3.4718904857799875E-3</c:v>
                </c:pt>
                <c:pt idx="89">
                  <c:v>-5.0508167055099695E-3</c:v>
                </c:pt>
                <c:pt idx="90">
                  <c:v>-5.0508167055099695E-3</c:v>
                </c:pt>
                <c:pt idx="91">
                  <c:v>-5.0508167055099695E-3</c:v>
                </c:pt>
                <c:pt idx="92">
                  <c:v>-6.5738517316211893E-3</c:v>
                </c:pt>
                <c:pt idx="93">
                  <c:v>-6.5878245300258799E-3</c:v>
                </c:pt>
                <c:pt idx="94">
                  <c:v>-6.5878245300258799E-3</c:v>
                </c:pt>
                <c:pt idx="95">
                  <c:v>-8.0609567046917782E-3</c:v>
                </c:pt>
                <c:pt idx="96">
                  <c:v>-8.0709372749808439E-3</c:v>
                </c:pt>
                <c:pt idx="97">
                  <c:v>-8.1348129248308559E-3</c:v>
                </c:pt>
                <c:pt idx="98">
                  <c:v>-8.1388051529464808E-3</c:v>
                </c:pt>
                <c:pt idx="99">
                  <c:v>-8.1398032099753888E-3</c:v>
                </c:pt>
                <c:pt idx="100">
                  <c:v>-8.1437954380910137E-3</c:v>
                </c:pt>
                <c:pt idx="101">
                  <c:v>-8.2226419433746242E-3</c:v>
                </c:pt>
                <c:pt idx="102">
                  <c:v>-9.9073622081686866E-3</c:v>
                </c:pt>
                <c:pt idx="103">
                  <c:v>-1.0066053275764809E-2</c:v>
                </c:pt>
                <c:pt idx="104">
                  <c:v>-1.0066053275764809E-2</c:v>
                </c:pt>
                <c:pt idx="105">
                  <c:v>-1.1231783885527528E-2</c:v>
                </c:pt>
                <c:pt idx="106">
                  <c:v>-1.176574439599247E-2</c:v>
                </c:pt>
                <c:pt idx="107">
                  <c:v>-1.177971719439716E-2</c:v>
                </c:pt>
                <c:pt idx="108">
                  <c:v>-1.1886509296490148E-2</c:v>
                </c:pt>
                <c:pt idx="109">
                  <c:v>-1.1886509296490148E-2</c:v>
                </c:pt>
                <c:pt idx="110">
                  <c:v>-1.306222047654193E-2</c:v>
                </c:pt>
                <c:pt idx="111">
                  <c:v>-1.3460445231075598E-2</c:v>
                </c:pt>
                <c:pt idx="112">
                  <c:v>-1.4961523002550877E-2</c:v>
                </c:pt>
                <c:pt idx="113">
                  <c:v>-1.6590352073726181E-2</c:v>
                </c:pt>
                <c:pt idx="114">
                  <c:v>-1.6722095601541833E-2</c:v>
                </c:pt>
                <c:pt idx="115">
                  <c:v>-1.6943664261959059E-2</c:v>
                </c:pt>
                <c:pt idx="116">
                  <c:v>-1.6989574885288756E-2</c:v>
                </c:pt>
                <c:pt idx="117">
                  <c:v>-1.8291041250982749E-2</c:v>
                </c:pt>
                <c:pt idx="118">
                  <c:v>-1.8446738147492155E-2</c:v>
                </c:pt>
                <c:pt idx="119">
                  <c:v>-1.8460710945896842E-2</c:v>
                </c:pt>
                <c:pt idx="120">
                  <c:v>-1.8564508876903113E-2</c:v>
                </c:pt>
                <c:pt idx="121">
                  <c:v>-1.8582473903423428E-2</c:v>
                </c:pt>
                <c:pt idx="122">
                  <c:v>-1.9901905295637737E-2</c:v>
                </c:pt>
                <c:pt idx="123">
                  <c:v>-1.996578094548775E-2</c:v>
                </c:pt>
                <c:pt idx="124">
                  <c:v>-2.0295139765026875E-2</c:v>
                </c:pt>
                <c:pt idx="125">
                  <c:v>-2.0309112563431559E-2</c:v>
                </c:pt>
                <c:pt idx="126">
                  <c:v>-2.175429914128808E-2</c:v>
                </c:pt>
                <c:pt idx="127">
                  <c:v>-2.1824163133311533E-2</c:v>
                </c:pt>
                <c:pt idx="128">
                  <c:v>-2.193594552054905E-2</c:v>
                </c:pt>
                <c:pt idx="129">
                  <c:v>-2.1939937748664682E-2</c:v>
                </c:pt>
                <c:pt idx="130">
                  <c:v>-2.3267353597110237E-2</c:v>
                </c:pt>
                <c:pt idx="131">
                  <c:v>-2.3281326395514928E-2</c:v>
                </c:pt>
                <c:pt idx="132">
                  <c:v>-2.3309271992324309E-2</c:v>
                </c:pt>
                <c:pt idx="133">
                  <c:v>-2.3524852310568101E-2</c:v>
                </c:pt>
                <c:pt idx="134">
                  <c:v>-2.3706498689829072E-2</c:v>
                </c:pt>
                <c:pt idx="135">
                  <c:v>-2.3718475374175946E-2</c:v>
                </c:pt>
                <c:pt idx="136">
                  <c:v>-2.3774366567794709E-2</c:v>
                </c:pt>
                <c:pt idx="137">
                  <c:v>-2.4986007800887122E-2</c:v>
                </c:pt>
                <c:pt idx="138">
                  <c:v>-2.4990000029002746E-2</c:v>
                </c:pt>
                <c:pt idx="139">
                  <c:v>-2.4990998086031651E-2</c:v>
                </c:pt>
                <c:pt idx="140">
                  <c:v>-2.4994990314147283E-2</c:v>
                </c:pt>
                <c:pt idx="141">
                  <c:v>-2.4999980599291812E-2</c:v>
                </c:pt>
                <c:pt idx="142">
                  <c:v>-2.508182127566214E-2</c:v>
                </c:pt>
                <c:pt idx="143">
                  <c:v>-2.5201588119130914E-2</c:v>
                </c:pt>
                <c:pt idx="144">
                  <c:v>-2.5594822588520045E-2</c:v>
                </c:pt>
                <c:pt idx="145">
                  <c:v>-2.6692685320317124E-2</c:v>
                </c:pt>
                <c:pt idx="146">
                  <c:v>-2.7187721606654721E-2</c:v>
                </c:pt>
                <c:pt idx="147">
                  <c:v>-2.8333491075839306E-2</c:v>
                </c:pt>
                <c:pt idx="148">
                  <c:v>-2.8457250147423705E-2</c:v>
                </c:pt>
                <c:pt idx="149">
                  <c:v>-2.8545079165967473E-2</c:v>
                </c:pt>
                <c:pt idx="150">
                  <c:v>-2.8551067508140914E-2</c:v>
                </c:pt>
                <c:pt idx="151">
                  <c:v>-2.8551067508140914E-2</c:v>
                </c:pt>
                <c:pt idx="152">
                  <c:v>-2.8553063622198723E-2</c:v>
                </c:pt>
                <c:pt idx="153">
                  <c:v>-2.8565040306545598E-2</c:v>
                </c:pt>
                <c:pt idx="154">
                  <c:v>-2.8565040306545598E-2</c:v>
                </c:pt>
                <c:pt idx="155">
                  <c:v>-2.8573024762776855E-2</c:v>
                </c:pt>
                <c:pt idx="156">
                  <c:v>-2.8586997561181545E-2</c:v>
                </c:pt>
                <c:pt idx="157">
                  <c:v>-2.9027140710929284E-2</c:v>
                </c:pt>
                <c:pt idx="158">
                  <c:v>-2.9770693197464577E-2</c:v>
                </c:pt>
                <c:pt idx="159">
                  <c:v>-2.9922397865858357E-2</c:v>
                </c:pt>
                <c:pt idx="160">
                  <c:v>-3.0104044245119328E-2</c:v>
                </c:pt>
                <c:pt idx="161">
                  <c:v>-3.0105042302148232E-2</c:v>
                </c:pt>
                <c:pt idx="162">
                  <c:v>-3.0660960067249114E-2</c:v>
                </c:pt>
                <c:pt idx="163">
                  <c:v>-3.1682970464849303E-2</c:v>
                </c:pt>
                <c:pt idx="164">
                  <c:v>-3.1700935491369625E-2</c:v>
                </c:pt>
                <c:pt idx="165">
                  <c:v>-3.1966418661058732E-2</c:v>
                </c:pt>
                <c:pt idx="166">
                  <c:v>-3.1992368143810304E-2</c:v>
                </c:pt>
                <c:pt idx="167">
                  <c:v>-3.2001350657070465E-2</c:v>
                </c:pt>
                <c:pt idx="168">
                  <c:v>-3.2002348714099363E-2</c:v>
                </c:pt>
                <c:pt idx="169">
                  <c:v>-3.2022309854677494E-2</c:v>
                </c:pt>
                <c:pt idx="170">
                  <c:v>-3.21620378387244E-2</c:v>
                </c:pt>
                <c:pt idx="171">
                  <c:v>-3.21620378387244E-2</c:v>
                </c:pt>
                <c:pt idx="172">
                  <c:v>-3.3061287221769098E-2</c:v>
                </c:pt>
                <c:pt idx="173">
                  <c:v>-3.3061287221769098E-2</c:v>
                </c:pt>
                <c:pt idx="174">
                  <c:v>-3.3075260020173788E-2</c:v>
                </c:pt>
                <c:pt idx="175">
                  <c:v>-3.3094223103723008E-2</c:v>
                </c:pt>
                <c:pt idx="176">
                  <c:v>-3.3154106525457389E-2</c:v>
                </c:pt>
                <c:pt idx="177">
                  <c:v>-3.3299822851677735E-2</c:v>
                </c:pt>
                <c:pt idx="178">
                  <c:v>-3.3322778163342587E-2</c:v>
                </c:pt>
                <c:pt idx="179">
                  <c:v>-3.351540316992152E-2</c:v>
                </c:pt>
                <c:pt idx="180">
                  <c:v>-3.351540316992152E-2</c:v>
                </c:pt>
                <c:pt idx="181">
                  <c:v>-3.3536362367528563E-2</c:v>
                </c:pt>
                <c:pt idx="182">
                  <c:v>-3.3587263276002782E-2</c:v>
                </c:pt>
                <c:pt idx="183">
                  <c:v>-3.3587263276002782E-2</c:v>
                </c:pt>
                <c:pt idx="184">
                  <c:v>-3.3587263276002782E-2</c:v>
                </c:pt>
                <c:pt idx="185">
                  <c:v>-3.3976505517276295E-2</c:v>
                </c:pt>
                <c:pt idx="186">
                  <c:v>-3.3990478315680986E-2</c:v>
                </c:pt>
                <c:pt idx="187">
                  <c:v>-3.4918671352563976E-2</c:v>
                </c:pt>
                <c:pt idx="188">
                  <c:v>-3.508933910450697E-2</c:v>
                </c:pt>
                <c:pt idx="189">
                  <c:v>-3.5243039886958566E-2</c:v>
                </c:pt>
                <c:pt idx="190">
                  <c:v>-3.6811985536399486E-2</c:v>
                </c:pt>
                <c:pt idx="191">
                  <c:v>-3.6882847585451836E-2</c:v>
                </c:pt>
                <c:pt idx="192">
                  <c:v>-3.696668437587998E-2</c:v>
                </c:pt>
                <c:pt idx="193">
                  <c:v>-3.7032556139787801E-2</c:v>
                </c:pt>
                <c:pt idx="194">
                  <c:v>-3.7032556139787801E-2</c:v>
                </c:pt>
                <c:pt idx="195">
                  <c:v>-3.7032556139787801E-2</c:v>
                </c:pt>
                <c:pt idx="196">
                  <c:v>-3.7033554196816712E-2</c:v>
                </c:pt>
                <c:pt idx="197">
                  <c:v>-3.8377937014753685E-2</c:v>
                </c:pt>
                <c:pt idx="198">
                  <c:v>-3.8752208400593596E-2</c:v>
                </c:pt>
                <c:pt idx="199">
                  <c:v>-4.0086610648241497E-2</c:v>
                </c:pt>
                <c:pt idx="200">
                  <c:v>-4.0248295886924343E-2</c:v>
                </c:pt>
                <c:pt idx="201">
                  <c:v>-4.0306183194600914E-2</c:v>
                </c:pt>
                <c:pt idx="202">
                  <c:v>-4.0342113247641545E-2</c:v>
                </c:pt>
                <c:pt idx="203">
                  <c:v>-4.1605653446237095E-2</c:v>
                </c:pt>
                <c:pt idx="204">
                  <c:v>-4.1712445548330077E-2</c:v>
                </c:pt>
                <c:pt idx="205">
                  <c:v>-4.2166561496482513E-2</c:v>
                </c:pt>
                <c:pt idx="206">
                  <c:v>-4.2244409944737216E-2</c:v>
                </c:pt>
                <c:pt idx="207">
                  <c:v>-4.3571825793182778E-2</c:v>
                </c:pt>
                <c:pt idx="208">
                  <c:v>-4.3900186555692985E-2</c:v>
                </c:pt>
                <c:pt idx="209">
                  <c:v>-4.3901184612721897E-2</c:v>
                </c:pt>
                <c:pt idx="210">
                  <c:v>-4.3914159354097676E-2</c:v>
                </c:pt>
                <c:pt idx="211">
                  <c:v>-4.4028935912421921E-2</c:v>
                </c:pt>
                <c:pt idx="212">
                  <c:v>-4.4076842649809433E-2</c:v>
                </c:pt>
                <c:pt idx="213">
                  <c:v>-4.4174652238642254E-2</c:v>
                </c:pt>
                <c:pt idx="214">
                  <c:v>-4.5297466396162001E-2</c:v>
                </c:pt>
                <c:pt idx="215">
                  <c:v>-4.531642947971122E-2</c:v>
                </c:pt>
                <c:pt idx="216">
                  <c:v>-4.5576922364255798E-2</c:v>
                </c:pt>
                <c:pt idx="217">
                  <c:v>-4.563780384301909E-2</c:v>
                </c:pt>
                <c:pt idx="218">
                  <c:v>-4.5673733896059721E-2</c:v>
                </c:pt>
                <c:pt idx="219">
                  <c:v>-4.7285595997743624E-2</c:v>
                </c:pt>
                <c:pt idx="220">
                  <c:v>-4.7286594054772521E-2</c:v>
                </c:pt>
                <c:pt idx="221">
                  <c:v>-4.8739765088860298E-2</c:v>
                </c:pt>
                <c:pt idx="222">
                  <c:v>-5.0586170592337207E-2</c:v>
                </c:pt>
                <c:pt idx="223">
                  <c:v>-5.071591800609504E-2</c:v>
                </c:pt>
                <c:pt idx="224">
                  <c:v>-5.071591800609504E-2</c:v>
                </c:pt>
                <c:pt idx="225">
                  <c:v>-5.071591800609504E-2</c:v>
                </c:pt>
                <c:pt idx="226">
                  <c:v>-5.071591800609504E-2</c:v>
                </c:pt>
                <c:pt idx="227">
                  <c:v>-5.0720908291239583E-2</c:v>
                </c:pt>
                <c:pt idx="228">
                  <c:v>-5.0720908291239583E-2</c:v>
                </c:pt>
                <c:pt idx="229">
                  <c:v>-5.0720908291239583E-2</c:v>
                </c:pt>
                <c:pt idx="230">
                  <c:v>-5.0720908291239583E-2</c:v>
                </c:pt>
                <c:pt idx="231">
                  <c:v>-5.2116192017650775E-2</c:v>
                </c:pt>
                <c:pt idx="232">
                  <c:v>-5.2116192017650775E-2</c:v>
                </c:pt>
                <c:pt idx="233">
                  <c:v>-5.2412614955235984E-2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93-4E0C-B84D-5E35D17B2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749496"/>
        <c:axId val="1"/>
      </c:scatterChart>
      <c:valAx>
        <c:axId val="74574949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67075038284838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3598774885145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749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889739663093415"/>
          <c:y val="0.9088076726258274"/>
          <c:w val="0.6875957120980091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Tau - O-C Diagr.</a:t>
            </a:r>
          </a:p>
        </c:rich>
      </c:tx>
      <c:layout>
        <c:manualLayout>
          <c:xMode val="edge"/>
          <c:yMode val="edge"/>
          <c:x val="0.3736600306278713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9402756508421"/>
          <c:y val="0.23511007774245343"/>
          <c:w val="0.81163859111791725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A!$H$21:$H$254</c:f>
              <c:numCache>
                <c:formatCode>General</c:formatCode>
                <c:ptCount val="234"/>
                <c:pt idx="0">
                  <c:v>1.4932499998394633E-2</c:v>
                </c:pt>
                <c:pt idx="1">
                  <c:v>2.8107499998441199E-2</c:v>
                </c:pt>
                <c:pt idx="2">
                  <c:v>-1.3112500000715954E-2</c:v>
                </c:pt>
                <c:pt idx="3">
                  <c:v>5.3342499999416759E-2</c:v>
                </c:pt>
                <c:pt idx="4">
                  <c:v>-6.888375000198721E-2</c:v>
                </c:pt>
                <c:pt idx="5">
                  <c:v>-2.6749999960884452E-4</c:v>
                </c:pt>
                <c:pt idx="6">
                  <c:v>3.2697499998903368E-2</c:v>
                </c:pt>
                <c:pt idx="7">
                  <c:v>-3.1000000017229468E-3</c:v>
                </c:pt>
                <c:pt idx="8">
                  <c:v>3.3675000013317913E-3</c:v>
                </c:pt>
                <c:pt idx="9">
                  <c:v>-2.591374999974505E-2</c:v>
                </c:pt>
                <c:pt idx="10">
                  <c:v>3.9635000000998843E-2</c:v>
                </c:pt>
                <c:pt idx="11">
                  <c:v>3.9068750003934838E-2</c:v>
                </c:pt>
                <c:pt idx="12">
                  <c:v>4.2817499997909181E-2</c:v>
                </c:pt>
                <c:pt idx="13">
                  <c:v>-5.3299999999580905E-3</c:v>
                </c:pt>
                <c:pt idx="14">
                  <c:v>5.4530000001250301E-2</c:v>
                </c:pt>
                <c:pt idx="15">
                  <c:v>-5.7935000004363246E-2</c:v>
                </c:pt>
                <c:pt idx="16">
                  <c:v>-1.193500000226777E-2</c:v>
                </c:pt>
                <c:pt idx="17">
                  <c:v>-3.5739999999350403E-2</c:v>
                </c:pt>
                <c:pt idx="18">
                  <c:v>-2.704375000030268E-2</c:v>
                </c:pt>
                <c:pt idx="19">
                  <c:v>1.7956250005227048E-2</c:v>
                </c:pt>
                <c:pt idx="20">
                  <c:v>-6.2597500000265427E-2</c:v>
                </c:pt>
                <c:pt idx="21">
                  <c:v>7.9729999997653067E-2</c:v>
                </c:pt>
                <c:pt idx="22">
                  <c:v>-1.080500000534812E-2</c:v>
                </c:pt>
                <c:pt idx="23">
                  <c:v>-8.6711249998188578E-2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AC-4B47-9E0A-DCDC2C5CFA4C}"/>
            </c:ext>
          </c:extLst>
        </c:ser>
        <c:ser>
          <c:idx val="1"/>
          <c:order val="1"/>
          <c:tx>
            <c:strRef>
              <c:f>A!$I$20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A!$I$21:$I$254</c:f>
              <c:numCache>
                <c:formatCode>General</c:formatCode>
                <c:ptCount val="234"/>
                <c:pt idx="24">
                  <c:v>2.5963749998481944E-2</c:v>
                </c:pt>
                <c:pt idx="25">
                  <c:v>1.7674999980954453E-3</c:v>
                </c:pt>
                <c:pt idx="26">
                  <c:v>-6.9749999966006726E-3</c:v>
                </c:pt>
                <c:pt idx="27">
                  <c:v>4.43200000008801E-2</c:v>
                </c:pt>
                <c:pt idx="31">
                  <c:v>2.3844999996072147E-2</c:v>
                </c:pt>
                <c:pt idx="33">
                  <c:v>-7.1613750005781185E-2</c:v>
                </c:pt>
                <c:pt idx="38">
                  <c:v>4.9013750001904555E-2</c:v>
                </c:pt>
                <c:pt idx="39">
                  <c:v>8.3200000008218922E-3</c:v>
                </c:pt>
                <c:pt idx="40">
                  <c:v>9.780999999929918E-2</c:v>
                </c:pt>
                <c:pt idx="41">
                  <c:v>0.10480999999708729</c:v>
                </c:pt>
                <c:pt idx="42">
                  <c:v>5.6449999974574894E-3</c:v>
                </c:pt>
                <c:pt idx="43">
                  <c:v>1.3624999992316589E-3</c:v>
                </c:pt>
                <c:pt idx="44">
                  <c:v>-3.4875000055762939E-3</c:v>
                </c:pt>
                <c:pt idx="45">
                  <c:v>1.4992500000516884E-2</c:v>
                </c:pt>
                <c:pt idx="46">
                  <c:v>1.7319999999017455E-2</c:v>
                </c:pt>
                <c:pt idx="47">
                  <c:v>9.4824999978300184E-3</c:v>
                </c:pt>
                <c:pt idx="48">
                  <c:v>7.7624999976251274E-3</c:v>
                </c:pt>
                <c:pt idx="49">
                  <c:v>-5.2050000012968667E-3</c:v>
                </c:pt>
                <c:pt idx="50">
                  <c:v>0</c:v>
                </c:pt>
                <c:pt idx="51">
                  <c:v>-9.6000000048661605E-3</c:v>
                </c:pt>
                <c:pt idx="52">
                  <c:v>1.5881250001257285E-2</c:v>
                </c:pt>
                <c:pt idx="53">
                  <c:v>1.0954999997920822E-2</c:v>
                </c:pt>
                <c:pt idx="54">
                  <c:v>1.0696249999455176E-2</c:v>
                </c:pt>
                <c:pt idx="55">
                  <c:v>-7.9350000014528632E-3</c:v>
                </c:pt>
                <c:pt idx="56">
                  <c:v>-3.935000000637956E-3</c:v>
                </c:pt>
                <c:pt idx="60">
                  <c:v>-1.2535000001662411E-2</c:v>
                </c:pt>
                <c:pt idx="61">
                  <c:v>-1.8905000004451722E-2</c:v>
                </c:pt>
                <c:pt idx="62">
                  <c:v>-3.8425000020652078E-3</c:v>
                </c:pt>
                <c:pt idx="63">
                  <c:v>9.157499996945262E-3</c:v>
                </c:pt>
                <c:pt idx="64">
                  <c:v>0</c:v>
                </c:pt>
                <c:pt idx="65">
                  <c:v>-5.0000016926787794E-6</c:v>
                </c:pt>
                <c:pt idx="66">
                  <c:v>-1.4175000032992102E-3</c:v>
                </c:pt>
                <c:pt idx="67">
                  <c:v>0</c:v>
                </c:pt>
                <c:pt idx="75">
                  <c:v>-9.5274999985122122E-3</c:v>
                </c:pt>
                <c:pt idx="83">
                  <c:v>-1.0962500004097819E-2</c:v>
                </c:pt>
                <c:pt idx="85">
                  <c:v>-5.9624999994412065E-3</c:v>
                </c:pt>
                <c:pt idx="87">
                  <c:v>-9.625000020605512E-4</c:v>
                </c:pt>
                <c:pt idx="88">
                  <c:v>-1.9299999985378236E-3</c:v>
                </c:pt>
                <c:pt idx="92">
                  <c:v>-1.7715000001771841E-2</c:v>
                </c:pt>
                <c:pt idx="101">
                  <c:v>-4.8800000004121102E-3</c:v>
                </c:pt>
                <c:pt idx="103">
                  <c:v>-7.6637499951175414E-3</c:v>
                </c:pt>
                <c:pt idx="107">
                  <c:v>-1.2034999999741558E-2</c:v>
                </c:pt>
                <c:pt idx="111">
                  <c:v>-1.7840000000433065E-2</c:v>
                </c:pt>
                <c:pt idx="113">
                  <c:v>-1.7560000000230502E-2</c:v>
                </c:pt>
                <c:pt idx="114">
                  <c:v>-1.982500000303844E-2</c:v>
                </c:pt>
                <c:pt idx="115">
                  <c:v>-2.4524999971617945E-3</c:v>
                </c:pt>
                <c:pt idx="116">
                  <c:v>-1.0600000023259781E-3</c:v>
                </c:pt>
                <c:pt idx="118">
                  <c:v>-2.4384999996982515E-2</c:v>
                </c:pt>
                <c:pt idx="121">
                  <c:v>-2.035500000056345E-2</c:v>
                </c:pt>
                <c:pt idx="134">
                  <c:v>-2.5722500002302695E-2</c:v>
                </c:pt>
                <c:pt idx="147">
                  <c:v>-2.4817500001518056E-2</c:v>
                </c:pt>
                <c:pt idx="176">
                  <c:v>-3.3605000004172325E-2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AC-4B47-9E0A-DCDC2C5CFA4C}"/>
            </c:ext>
          </c:extLst>
        </c:ser>
        <c:ser>
          <c:idx val="2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A!$J$21:$J$254</c:f>
              <c:numCache>
                <c:formatCode>General</c:formatCode>
                <c:ptCount val="234"/>
                <c:pt idx="32">
                  <c:v>5.1750000420724973E-4</c:v>
                </c:pt>
                <c:pt idx="34">
                  <c:v>0</c:v>
                </c:pt>
                <c:pt idx="35">
                  <c:v>2.9999999969732016E-4</c:v>
                </c:pt>
                <c:pt idx="36">
                  <c:v>-1.0299999994458631E-3</c:v>
                </c:pt>
                <c:pt idx="37">
                  <c:v>1.6499999765073881E-4</c:v>
                </c:pt>
                <c:pt idx="57">
                  <c:v>-3.4575000026961789E-3</c:v>
                </c:pt>
                <c:pt idx="58">
                  <c:v>-4.1625000012572855E-3</c:v>
                </c:pt>
                <c:pt idx="59">
                  <c:v>-4.7500000000582077E-3</c:v>
                </c:pt>
                <c:pt idx="68">
                  <c:v>-8.0424999978276901E-3</c:v>
                </c:pt>
                <c:pt idx="69">
                  <c:v>-8.0424999978276901E-3</c:v>
                </c:pt>
                <c:pt idx="70">
                  <c:v>-6.9775000010849908E-3</c:v>
                </c:pt>
                <c:pt idx="71">
                  <c:v>-6.277500004216563E-3</c:v>
                </c:pt>
                <c:pt idx="72">
                  <c:v>-5.5775000073481351E-3</c:v>
                </c:pt>
                <c:pt idx="73">
                  <c:v>-5.5775000073481351E-3</c:v>
                </c:pt>
                <c:pt idx="74">
                  <c:v>-6.5549999999348074E-3</c:v>
                </c:pt>
                <c:pt idx="76">
                  <c:v>9.9787500003003515E-3</c:v>
                </c:pt>
                <c:pt idx="78">
                  <c:v>-3.1562500007566996E-3</c:v>
                </c:pt>
                <c:pt idx="79">
                  <c:v>-6.5925000017159618E-3</c:v>
                </c:pt>
                <c:pt idx="80">
                  <c:v>-1.2237499999173451E-2</c:v>
                </c:pt>
                <c:pt idx="81">
                  <c:v>-1.1237500002607703E-2</c:v>
                </c:pt>
                <c:pt idx="82">
                  <c:v>-1.0237499998765998E-2</c:v>
                </c:pt>
                <c:pt idx="84">
                  <c:v>-6.2624999991385266E-3</c:v>
                </c:pt>
                <c:pt idx="86">
                  <c:v>-5.6624999997438863E-3</c:v>
                </c:pt>
                <c:pt idx="89">
                  <c:v>-1.03575000030105E-2</c:v>
                </c:pt>
                <c:pt idx="90">
                  <c:v>-1.005750000331318E-2</c:v>
                </c:pt>
                <c:pt idx="91">
                  <c:v>-9.7575000036158599E-3</c:v>
                </c:pt>
                <c:pt idx="93">
                  <c:v>-1.158249999571126E-2</c:v>
                </c:pt>
                <c:pt idx="94">
                  <c:v>-1.1182499998540152E-2</c:v>
                </c:pt>
                <c:pt idx="95">
                  <c:v>-1.042750000488013E-2</c:v>
                </c:pt>
                <c:pt idx="96">
                  <c:v>-1.3390000000072177E-2</c:v>
                </c:pt>
                <c:pt idx="97">
                  <c:v>-1.2969999996130355E-2</c:v>
                </c:pt>
                <c:pt idx="98">
                  <c:v>-1.2575000000651926E-2</c:v>
                </c:pt>
                <c:pt idx="99">
                  <c:v>-1.7101249999541324E-2</c:v>
                </c:pt>
                <c:pt idx="100">
                  <c:v>-1.2806250007997733E-2</c:v>
                </c:pt>
                <c:pt idx="102">
                  <c:v>-1.3989999999466818E-2</c:v>
                </c:pt>
                <c:pt idx="104">
                  <c:v>-6.7637499960255809E-3</c:v>
                </c:pt>
                <c:pt idx="106">
                  <c:v>-1.2667499999224674E-2</c:v>
                </c:pt>
                <c:pt idx="108">
                  <c:v>-8.1437500048195943E-3</c:v>
                </c:pt>
                <c:pt idx="109">
                  <c:v>-3.1437500001629815E-3</c:v>
                </c:pt>
                <c:pt idx="110">
                  <c:v>-5.7662500039441511E-3</c:v>
                </c:pt>
                <c:pt idx="112">
                  <c:v>-2.1120000004884787E-2</c:v>
                </c:pt>
                <c:pt idx="117">
                  <c:v>-1.9390000001294538E-2</c:v>
                </c:pt>
                <c:pt idx="119">
                  <c:v>-2.1752500004367903E-2</c:v>
                </c:pt>
                <c:pt idx="120">
                  <c:v>-1.8782500002998859E-2</c:v>
                </c:pt>
                <c:pt idx="122">
                  <c:v>-2.5757499999599531E-2</c:v>
                </c:pt>
                <c:pt idx="123">
                  <c:v>-2.1537499997066334E-2</c:v>
                </c:pt>
                <c:pt idx="126">
                  <c:v>-2.6577500007988419E-2</c:v>
                </c:pt>
                <c:pt idx="127">
                  <c:v>-2.7515000001585577E-2</c:v>
                </c:pt>
                <c:pt idx="128">
                  <c:v>-2.4355000001378357E-2</c:v>
                </c:pt>
                <c:pt idx="129">
                  <c:v>-2.2360000002663583E-2</c:v>
                </c:pt>
                <c:pt idx="135">
                  <c:v>-2.6137499997275881E-2</c:v>
                </c:pt>
                <c:pt idx="136">
                  <c:v>-2.5507500002277084E-2</c:v>
                </c:pt>
                <c:pt idx="144">
                  <c:v>-2.6987500001268927E-2</c:v>
                </c:pt>
                <c:pt idx="146">
                  <c:v>-2.8482500005338807E-2</c:v>
                </c:pt>
                <c:pt idx="152">
                  <c:v>-3.6592500000551809E-2</c:v>
                </c:pt>
                <c:pt idx="160">
                  <c:v>-3.1484999999520369E-2</c:v>
                </c:pt>
                <c:pt idx="161">
                  <c:v>-2.2211250005057082E-2</c:v>
                </c:pt>
                <c:pt idx="162">
                  <c:v>-2.937250000104541E-2</c:v>
                </c:pt>
                <c:pt idx="163">
                  <c:v>-1.3782499998342246E-2</c:v>
                </c:pt>
                <c:pt idx="165">
                  <c:v>-3.1467499997233972E-2</c:v>
                </c:pt>
                <c:pt idx="169">
                  <c:v>-3.1497500007390045E-2</c:v>
                </c:pt>
                <c:pt idx="177">
                  <c:v>-3.5437500002444722E-2</c:v>
                </c:pt>
                <c:pt idx="178">
                  <c:v>-3.1741250000777654E-2</c:v>
                </c:pt>
                <c:pt idx="181">
                  <c:v>-2.8458749999117572E-2</c:v>
                </c:pt>
                <c:pt idx="182">
                  <c:v>-3.4127500002796296E-2</c:v>
                </c:pt>
                <c:pt idx="183">
                  <c:v>-3.4027500005322509E-2</c:v>
                </c:pt>
                <c:pt idx="184">
                  <c:v>-3.3827500003098976E-2</c:v>
                </c:pt>
                <c:pt idx="185">
                  <c:v>-3.2664999998814892E-2</c:v>
                </c:pt>
                <c:pt idx="186">
                  <c:v>-2.9602500006149057E-2</c:v>
                </c:pt>
                <c:pt idx="193">
                  <c:v>-3.8712500005203765E-2</c:v>
                </c:pt>
                <c:pt idx="194">
                  <c:v>-3.8412500005506445E-2</c:v>
                </c:pt>
                <c:pt idx="195">
                  <c:v>-3.8112500005809125E-2</c:v>
                </c:pt>
                <c:pt idx="196">
                  <c:v>-2.3638750004465692E-2</c:v>
                </c:pt>
                <c:pt idx="201">
                  <c:v>-3.5812500005704351E-2</c:v>
                </c:pt>
                <c:pt idx="207">
                  <c:v>-4.280250000738306E-2</c:v>
                </c:pt>
                <c:pt idx="208">
                  <c:v>-3.5738749997108243E-2</c:v>
                </c:pt>
                <c:pt idx="209">
                  <c:v>-4.4665000001259614E-2</c:v>
                </c:pt>
                <c:pt idx="210">
                  <c:v>-3.6706250008137431E-2</c:v>
                </c:pt>
                <c:pt idx="212">
                  <c:v>-4.4195000002218876E-2</c:v>
                </c:pt>
                <c:pt idx="213">
                  <c:v>-4.3757500003266614E-2</c:v>
                </c:pt>
                <c:pt idx="216">
                  <c:v>-3.6638750003476162E-2</c:v>
                </c:pt>
                <c:pt idx="218">
                  <c:v>-4.168500000378117E-2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AC-4B47-9E0A-DCDC2C5CFA4C}"/>
            </c:ext>
          </c:extLst>
        </c:ser>
        <c:ser>
          <c:idx val="3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A!$K$21:$K$254</c:f>
              <c:numCache>
                <c:formatCode>General</c:formatCode>
                <c:ptCount val="234"/>
                <c:pt idx="124">
                  <c:v>-2.2400000001653098E-2</c:v>
                </c:pt>
                <c:pt idx="125">
                  <c:v>-2.5367500005813781E-2</c:v>
                </c:pt>
                <c:pt idx="130">
                  <c:v>-2.8472500001953449E-2</c:v>
                </c:pt>
                <c:pt idx="131">
                  <c:v>-2.9840000002877787E-2</c:v>
                </c:pt>
                <c:pt idx="132">
                  <c:v>-2.7775000002293382E-2</c:v>
                </c:pt>
                <c:pt idx="133">
                  <c:v>-2.5245000004360918E-2</c:v>
                </c:pt>
                <c:pt idx="137">
                  <c:v>-2.3674999996728729E-2</c:v>
                </c:pt>
                <c:pt idx="138">
                  <c:v>-2.3280000001250301E-2</c:v>
                </c:pt>
                <c:pt idx="139">
                  <c:v>-2.8106250007112976E-2</c:v>
                </c:pt>
                <c:pt idx="140">
                  <c:v>-2.2111250000307336E-2</c:v>
                </c:pt>
                <c:pt idx="141">
                  <c:v>-2.3342500004218891E-2</c:v>
                </c:pt>
                <c:pt idx="142">
                  <c:v>-2.5395000004209578E-2</c:v>
                </c:pt>
                <c:pt idx="143">
                  <c:v>-2.6445000003150199E-2</c:v>
                </c:pt>
                <c:pt idx="145">
                  <c:v>-2.8062500008672941E-2</c:v>
                </c:pt>
                <c:pt idx="148">
                  <c:v>-2.5072500000533182E-2</c:v>
                </c:pt>
                <c:pt idx="149">
                  <c:v>-2.4682499999471474E-2</c:v>
                </c:pt>
                <c:pt idx="150">
                  <c:v>-2.8340000004391186E-2</c:v>
                </c:pt>
                <c:pt idx="151">
                  <c:v>-2.8340000004391186E-2</c:v>
                </c:pt>
                <c:pt idx="153">
                  <c:v>-2.8807499998947605E-2</c:v>
                </c:pt>
                <c:pt idx="154">
                  <c:v>-2.8807499998947605E-2</c:v>
                </c:pt>
                <c:pt idx="155">
                  <c:v>-2.6417500004754402E-2</c:v>
                </c:pt>
                <c:pt idx="156">
                  <c:v>-3.3484999999927823E-2</c:v>
                </c:pt>
                <c:pt idx="158">
                  <c:v>-2.9717500001424924E-2</c:v>
                </c:pt>
                <c:pt idx="159">
                  <c:v>-2.9607500000565778E-2</c:v>
                </c:pt>
                <c:pt idx="164">
                  <c:v>-3.2384999998612329E-2</c:v>
                </c:pt>
                <c:pt idx="166">
                  <c:v>-3.5950000004959293E-2</c:v>
                </c:pt>
                <c:pt idx="167">
                  <c:v>-2.4686249998921994E-2</c:v>
                </c:pt>
                <c:pt idx="168">
                  <c:v>-3.2312499999534339E-2</c:v>
                </c:pt>
                <c:pt idx="170">
                  <c:v>-2.561250000144355E-2</c:v>
                </c:pt>
                <c:pt idx="171">
                  <c:v>0</c:v>
                </c:pt>
                <c:pt idx="172">
                  <c:v>-4.506375000346452E-2</c:v>
                </c:pt>
                <c:pt idx="173">
                  <c:v>-3.0663750003441237E-2</c:v>
                </c:pt>
                <c:pt idx="174">
                  <c:v>-3.8131250003061723E-2</c:v>
                </c:pt>
                <c:pt idx="175">
                  <c:v>-4.1230000002542511E-2</c:v>
                </c:pt>
                <c:pt idx="179">
                  <c:v>-3.3707499998854473E-2</c:v>
                </c:pt>
                <c:pt idx="180">
                  <c:v>-3.3407499999157153E-2</c:v>
                </c:pt>
                <c:pt idx="187">
                  <c:v>-3.4514999999373686E-2</c:v>
                </c:pt>
                <c:pt idx="188">
                  <c:v>-2.1403750004537869E-2</c:v>
                </c:pt>
                <c:pt idx="189">
                  <c:v>-4.9846250003611203E-2</c:v>
                </c:pt>
                <c:pt idx="190">
                  <c:v>-2.801125000405591E-2</c:v>
                </c:pt>
                <c:pt idx="191">
                  <c:v>-3.8575000005948823E-2</c:v>
                </c:pt>
                <c:pt idx="192">
                  <c:v>-3.7479999999050051E-2</c:v>
                </c:pt>
                <c:pt idx="197">
                  <c:v>-3.6297500002547167E-2</c:v>
                </c:pt>
                <c:pt idx="198">
                  <c:v>-3.1141249994107056E-2</c:v>
                </c:pt>
                <c:pt idx="199">
                  <c:v>-4.0037500002654269E-2</c:v>
                </c:pt>
                <c:pt idx="200">
                  <c:v>-4.0890000003855675E-2</c:v>
                </c:pt>
                <c:pt idx="202">
                  <c:v>-4.1857500000332948E-2</c:v>
                </c:pt>
                <c:pt idx="203">
                  <c:v>-4.2890000004263129E-2</c:v>
                </c:pt>
                <c:pt idx="204">
                  <c:v>-4.5998749999853317E-2</c:v>
                </c:pt>
                <c:pt idx="205">
                  <c:v>-4.1742499997781124E-2</c:v>
                </c:pt>
                <c:pt idx="206">
                  <c:v>-4.6090000003459863E-2</c:v>
                </c:pt>
                <c:pt idx="211">
                  <c:v>-4.542500004026806E-2</c:v>
                </c:pt>
                <c:pt idx="214">
                  <c:v>-4.0688750057597645E-2</c:v>
                </c:pt>
                <c:pt idx="215">
                  <c:v>-4.8087500050314702E-2</c:v>
                </c:pt>
                <c:pt idx="217">
                  <c:v>-3.8850000004458707E-2</c:v>
                </c:pt>
                <c:pt idx="219">
                  <c:v>-4.2678750003688037E-2</c:v>
                </c:pt>
                <c:pt idx="220">
                  <c:v>-4.9205000002984889E-2</c:v>
                </c:pt>
                <c:pt idx="221">
                  <c:v>-5.1685000005818438E-2</c:v>
                </c:pt>
                <c:pt idx="222">
                  <c:v>-5.3887499998381827E-2</c:v>
                </c:pt>
                <c:pt idx="223">
                  <c:v>-5.3599999853759073E-2</c:v>
                </c:pt>
                <c:pt idx="224">
                  <c:v>-5.3400000193505548E-2</c:v>
                </c:pt>
                <c:pt idx="225">
                  <c:v>-5.3400000193505548E-2</c:v>
                </c:pt>
                <c:pt idx="226">
                  <c:v>-5.2699999985634349E-2</c:v>
                </c:pt>
                <c:pt idx="227">
                  <c:v>-4.9031249815016054E-2</c:v>
                </c:pt>
                <c:pt idx="228">
                  <c:v>-4.8831250154762529E-2</c:v>
                </c:pt>
                <c:pt idx="229">
                  <c:v>-4.8431249902932905E-2</c:v>
                </c:pt>
                <c:pt idx="230">
                  <c:v>-4.3131250058650039E-2</c:v>
                </c:pt>
                <c:pt idx="231">
                  <c:v>-5.0568749997182749E-2</c:v>
                </c:pt>
                <c:pt idx="232">
                  <c:v>-5.0568749997182749E-2</c:v>
                </c:pt>
                <c:pt idx="233">
                  <c:v>-5.3925000007438939E-2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AC-4B47-9E0A-DCDC2C5CFA4C}"/>
            </c:ext>
          </c:extLst>
        </c:ser>
        <c:ser>
          <c:idx val="4"/>
          <c:order val="4"/>
          <c:tx>
            <c:strRef>
              <c:f>A!$L$20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A!$L$21:$L$254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AC-4B47-9E0A-DCDC2C5CFA4C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A!$M$21:$M$254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AC-4B47-9E0A-DCDC2C5CFA4C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A!$N$21:$N$254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AC-4B47-9E0A-DCDC2C5CFA4C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A!$O$21:$O$254</c:f>
              <c:numCache>
                <c:formatCode>General</c:formatCode>
                <c:ptCount val="234"/>
                <c:pt idx="0">
                  <c:v>9.6822860349027762E-2</c:v>
                </c:pt>
                <c:pt idx="1">
                  <c:v>9.6563365521512096E-2</c:v>
                </c:pt>
                <c:pt idx="2">
                  <c:v>9.5429572736674378E-2</c:v>
                </c:pt>
                <c:pt idx="3">
                  <c:v>9.5233953559008711E-2</c:v>
                </c:pt>
                <c:pt idx="4">
                  <c:v>9.4993421815042264E-2</c:v>
                </c:pt>
                <c:pt idx="5">
                  <c:v>9.1872497485651836E-2</c:v>
                </c:pt>
                <c:pt idx="6">
                  <c:v>8.8570924834029355E-2</c:v>
                </c:pt>
                <c:pt idx="7">
                  <c:v>8.5658594423680373E-2</c:v>
                </c:pt>
                <c:pt idx="8">
                  <c:v>8.5273344410522492E-2</c:v>
                </c:pt>
                <c:pt idx="9">
                  <c:v>8.4749364470346603E-2</c:v>
                </c:pt>
                <c:pt idx="10">
                  <c:v>6.3170373448360559E-2</c:v>
                </c:pt>
                <c:pt idx="11">
                  <c:v>6.3137437566406648E-2</c:v>
                </c:pt>
                <c:pt idx="12">
                  <c:v>6.1679276247174342E-2</c:v>
                </c:pt>
                <c:pt idx="13">
                  <c:v>5.2898370506855516E-2</c:v>
                </c:pt>
                <c:pt idx="14">
                  <c:v>5.2467209870367931E-2</c:v>
                </c:pt>
                <c:pt idx="15">
                  <c:v>4.8183549102301521E-2</c:v>
                </c:pt>
                <c:pt idx="16">
                  <c:v>4.8183549102301521E-2</c:v>
                </c:pt>
                <c:pt idx="17">
                  <c:v>4.8099712311873377E-2</c:v>
                </c:pt>
                <c:pt idx="18">
                  <c:v>4.8076757000208525E-2</c:v>
                </c:pt>
                <c:pt idx="19">
                  <c:v>4.8076757000208525E-2</c:v>
                </c:pt>
                <c:pt idx="20">
                  <c:v>4.7854190282762388E-2</c:v>
                </c:pt>
                <c:pt idx="21">
                  <c:v>4.7836225256242079E-2</c:v>
                </c:pt>
                <c:pt idx="22">
                  <c:v>4.4135429793057013E-2</c:v>
                </c:pt>
                <c:pt idx="23">
                  <c:v>4.2713198526865337E-2</c:v>
                </c:pt>
                <c:pt idx="24">
                  <c:v>2.6884014048409264E-2</c:v>
                </c:pt>
                <c:pt idx="25">
                  <c:v>2.570930092538639E-2</c:v>
                </c:pt>
                <c:pt idx="26">
                  <c:v>2.2281973088121687E-2</c:v>
                </c:pt>
                <c:pt idx="27">
                  <c:v>2.2277980860006062E-2</c:v>
                </c:pt>
                <c:pt idx="28">
                  <c:v>2.2068388883935711E-2</c:v>
                </c:pt>
                <c:pt idx="29">
                  <c:v>1.8153011159535763E-2</c:v>
                </c:pt>
                <c:pt idx="30">
                  <c:v>1.7958390038899007E-2</c:v>
                </c:pt>
                <c:pt idx="31">
                  <c:v>1.3515040146207554E-2</c:v>
                </c:pt>
                <c:pt idx="32">
                  <c:v>1.2335336738040147E-2</c:v>
                </c:pt>
                <c:pt idx="33">
                  <c:v>1.2330346452895614E-2</c:v>
                </c:pt>
                <c:pt idx="34">
                  <c:v>1.2201597096166684E-2</c:v>
                </c:pt>
                <c:pt idx="35">
                  <c:v>1.2201597096166684E-2</c:v>
                </c:pt>
                <c:pt idx="36">
                  <c:v>1.2177643727472929E-2</c:v>
                </c:pt>
                <c:pt idx="37">
                  <c:v>1.2173651499357304E-2</c:v>
                </c:pt>
                <c:pt idx="38">
                  <c:v>1.0955023867062545E-2</c:v>
                </c:pt>
                <c:pt idx="39">
                  <c:v>1.0301296513128829E-2</c:v>
                </c:pt>
                <c:pt idx="40">
                  <c:v>1.0213467494585064E-2</c:v>
                </c:pt>
                <c:pt idx="41">
                  <c:v>1.0213467494585064E-2</c:v>
                </c:pt>
                <c:pt idx="42">
                  <c:v>1.0161568529081929E-2</c:v>
                </c:pt>
                <c:pt idx="43">
                  <c:v>9.9759299217053315E-3</c:v>
                </c:pt>
                <c:pt idx="44">
                  <c:v>9.2972511420489554E-3</c:v>
                </c:pt>
                <c:pt idx="45">
                  <c:v>8.722370293398847E-3</c:v>
                </c:pt>
                <c:pt idx="46">
                  <c:v>8.7044052668785316E-3</c:v>
                </c:pt>
                <c:pt idx="47">
                  <c:v>8.6345412748550822E-3</c:v>
                </c:pt>
                <c:pt idx="48">
                  <c:v>7.1015256784547958E-3</c:v>
                </c:pt>
                <c:pt idx="49">
                  <c:v>7.0875528800501061E-3</c:v>
                </c:pt>
                <c:pt idx="50">
                  <c:v>6.8699764477485031E-3</c:v>
                </c:pt>
                <c:pt idx="51">
                  <c:v>5.4148092996029193E-3</c:v>
                </c:pt>
                <c:pt idx="52">
                  <c:v>5.3000327412786787E-3</c:v>
                </c:pt>
                <c:pt idx="53">
                  <c:v>5.2990346842497725E-3</c:v>
                </c:pt>
                <c:pt idx="54">
                  <c:v>5.0724757386880117E-3</c:v>
                </c:pt>
                <c:pt idx="55">
                  <c:v>5.0674854535434789E-3</c:v>
                </c:pt>
                <c:pt idx="56">
                  <c:v>5.0674854535434789E-3</c:v>
                </c:pt>
                <c:pt idx="57">
                  <c:v>3.6522405865541535E-3</c:v>
                </c:pt>
                <c:pt idx="58">
                  <c:v>3.6482483584385269E-3</c:v>
                </c:pt>
                <c:pt idx="59">
                  <c:v>3.53846208525882E-3</c:v>
                </c:pt>
                <c:pt idx="60">
                  <c:v>2.193081210292944E-3</c:v>
                </c:pt>
                <c:pt idx="61">
                  <c:v>1.7379672051116082E-3</c:v>
                </c:pt>
                <c:pt idx="62">
                  <c:v>7.8981302765049506E-4</c:v>
                </c:pt>
                <c:pt idx="63">
                  <c:v>7.8981302765049506E-4</c:v>
                </c:pt>
                <c:pt idx="64">
                  <c:v>-3.9572363370753497E-5</c:v>
                </c:pt>
                <c:pt idx="65">
                  <c:v>-1.5356598497015019E-3</c:v>
                </c:pt>
                <c:pt idx="66">
                  <c:v>-1.6654072634593384E-3</c:v>
                </c:pt>
                <c:pt idx="67">
                  <c:v>-1.6793800618640289E-3</c:v>
                </c:pt>
                <c:pt idx="68">
                  <c:v>-2.8830368387251903E-3</c:v>
                </c:pt>
                <c:pt idx="69">
                  <c:v>-2.8830368387251903E-3</c:v>
                </c:pt>
                <c:pt idx="70">
                  <c:v>-2.9109824355345697E-3</c:v>
                </c:pt>
                <c:pt idx="71">
                  <c:v>-2.9109824355345697E-3</c:v>
                </c:pt>
                <c:pt idx="72">
                  <c:v>-2.9109824355345697E-3</c:v>
                </c:pt>
                <c:pt idx="73">
                  <c:v>-2.9109824355345697E-3</c:v>
                </c:pt>
                <c:pt idx="74">
                  <c:v>-3.0127842524830268E-3</c:v>
                </c:pt>
                <c:pt idx="75">
                  <c:v>-3.0307492790033422E-3</c:v>
                </c:pt>
                <c:pt idx="76">
                  <c:v>-3.045720134436939E-3</c:v>
                </c:pt>
                <c:pt idx="77">
                  <c:v>-3.045720134436939E-3</c:v>
                </c:pt>
                <c:pt idx="78">
                  <c:v>-3.0736657312463184E-3</c:v>
                </c:pt>
                <c:pt idx="79">
                  <c:v>-3.1624928068189912E-3</c:v>
                </c:pt>
                <c:pt idx="80">
                  <c:v>-3.1984228598596239E-3</c:v>
                </c:pt>
                <c:pt idx="81">
                  <c:v>-3.1984228598596239E-3</c:v>
                </c:pt>
                <c:pt idx="82">
                  <c:v>-3.1984228598596239E-3</c:v>
                </c:pt>
                <c:pt idx="83">
                  <c:v>-3.4579176873752969E-3</c:v>
                </c:pt>
                <c:pt idx="84">
                  <c:v>-3.4579176873752969E-3</c:v>
                </c:pt>
                <c:pt idx="85">
                  <c:v>-3.4579176873752969E-3</c:v>
                </c:pt>
                <c:pt idx="86">
                  <c:v>-3.4579176873752969E-3</c:v>
                </c:pt>
                <c:pt idx="87">
                  <c:v>-3.4579176873752969E-3</c:v>
                </c:pt>
                <c:pt idx="88">
                  <c:v>-3.4718904857799875E-3</c:v>
                </c:pt>
                <c:pt idx="89">
                  <c:v>-5.0508167055099695E-3</c:v>
                </c:pt>
                <c:pt idx="90">
                  <c:v>-5.0508167055099695E-3</c:v>
                </c:pt>
                <c:pt idx="91">
                  <c:v>-5.0508167055099695E-3</c:v>
                </c:pt>
                <c:pt idx="92">
                  <c:v>-6.5738517316211893E-3</c:v>
                </c:pt>
                <c:pt idx="93">
                  <c:v>-6.5878245300258799E-3</c:v>
                </c:pt>
                <c:pt idx="94">
                  <c:v>-6.5878245300258799E-3</c:v>
                </c:pt>
                <c:pt idx="95">
                  <c:v>-8.0609567046917782E-3</c:v>
                </c:pt>
                <c:pt idx="96">
                  <c:v>-8.0709372749808439E-3</c:v>
                </c:pt>
                <c:pt idx="97">
                  <c:v>-8.1348129248308559E-3</c:v>
                </c:pt>
                <c:pt idx="98">
                  <c:v>-8.1388051529464808E-3</c:v>
                </c:pt>
                <c:pt idx="99">
                  <c:v>-8.1398032099753888E-3</c:v>
                </c:pt>
                <c:pt idx="100">
                  <c:v>-8.1437954380910137E-3</c:v>
                </c:pt>
                <c:pt idx="101">
                  <c:v>-8.2226419433746242E-3</c:v>
                </c:pt>
                <c:pt idx="102">
                  <c:v>-9.9073622081686866E-3</c:v>
                </c:pt>
                <c:pt idx="103">
                  <c:v>-1.0066053275764809E-2</c:v>
                </c:pt>
                <c:pt idx="104">
                  <c:v>-1.0066053275764809E-2</c:v>
                </c:pt>
                <c:pt idx="105">
                  <c:v>-1.1231783885527528E-2</c:v>
                </c:pt>
                <c:pt idx="106">
                  <c:v>-1.176574439599247E-2</c:v>
                </c:pt>
                <c:pt idx="107">
                  <c:v>-1.177971719439716E-2</c:v>
                </c:pt>
                <c:pt idx="108">
                  <c:v>-1.1886509296490148E-2</c:v>
                </c:pt>
                <c:pt idx="109">
                  <c:v>-1.1886509296490148E-2</c:v>
                </c:pt>
                <c:pt idx="110">
                  <c:v>-1.306222047654193E-2</c:v>
                </c:pt>
                <c:pt idx="111">
                  <c:v>-1.3460445231075598E-2</c:v>
                </c:pt>
                <c:pt idx="112">
                  <c:v>-1.4961523002550877E-2</c:v>
                </c:pt>
                <c:pt idx="113">
                  <c:v>-1.6590352073726181E-2</c:v>
                </c:pt>
                <c:pt idx="114">
                  <c:v>-1.6722095601541833E-2</c:v>
                </c:pt>
                <c:pt idx="115">
                  <c:v>-1.6943664261959059E-2</c:v>
                </c:pt>
                <c:pt idx="116">
                  <c:v>-1.6989574885288756E-2</c:v>
                </c:pt>
                <c:pt idx="117">
                  <c:v>-1.8291041250982749E-2</c:v>
                </c:pt>
                <c:pt idx="118">
                  <c:v>-1.8446738147492155E-2</c:v>
                </c:pt>
                <c:pt idx="119">
                  <c:v>-1.8460710945896842E-2</c:v>
                </c:pt>
                <c:pt idx="120">
                  <c:v>-1.8564508876903113E-2</c:v>
                </c:pt>
                <c:pt idx="121">
                  <c:v>-1.8582473903423428E-2</c:v>
                </c:pt>
                <c:pt idx="122">
                  <c:v>-1.9901905295637737E-2</c:v>
                </c:pt>
                <c:pt idx="123">
                  <c:v>-1.996578094548775E-2</c:v>
                </c:pt>
                <c:pt idx="124">
                  <c:v>-2.0295139765026875E-2</c:v>
                </c:pt>
                <c:pt idx="125">
                  <c:v>-2.0309112563431559E-2</c:v>
                </c:pt>
                <c:pt idx="126">
                  <c:v>-2.175429914128808E-2</c:v>
                </c:pt>
                <c:pt idx="127">
                  <c:v>-2.1824163133311533E-2</c:v>
                </c:pt>
                <c:pt idx="128">
                  <c:v>-2.193594552054905E-2</c:v>
                </c:pt>
                <c:pt idx="129">
                  <c:v>-2.1939937748664682E-2</c:v>
                </c:pt>
                <c:pt idx="130">
                  <c:v>-2.3267353597110237E-2</c:v>
                </c:pt>
                <c:pt idx="131">
                  <c:v>-2.3281326395514928E-2</c:v>
                </c:pt>
                <c:pt idx="132">
                  <c:v>-2.3309271992324309E-2</c:v>
                </c:pt>
                <c:pt idx="133">
                  <c:v>-2.3524852310568101E-2</c:v>
                </c:pt>
                <c:pt idx="134">
                  <c:v>-2.3706498689829072E-2</c:v>
                </c:pt>
                <c:pt idx="135">
                  <c:v>-2.3718475374175946E-2</c:v>
                </c:pt>
                <c:pt idx="136">
                  <c:v>-2.3774366567794709E-2</c:v>
                </c:pt>
                <c:pt idx="137">
                  <c:v>-2.4986007800887122E-2</c:v>
                </c:pt>
                <c:pt idx="138">
                  <c:v>-2.4990000029002746E-2</c:v>
                </c:pt>
                <c:pt idx="139">
                  <c:v>-2.4990998086031651E-2</c:v>
                </c:pt>
                <c:pt idx="140">
                  <c:v>-2.4994990314147283E-2</c:v>
                </c:pt>
                <c:pt idx="141">
                  <c:v>-2.4999980599291812E-2</c:v>
                </c:pt>
                <c:pt idx="142">
                  <c:v>-2.508182127566214E-2</c:v>
                </c:pt>
                <c:pt idx="143">
                  <c:v>-2.5201588119130914E-2</c:v>
                </c:pt>
                <c:pt idx="144">
                  <c:v>-2.5594822588520045E-2</c:v>
                </c:pt>
                <c:pt idx="145">
                  <c:v>-2.6692685320317124E-2</c:v>
                </c:pt>
                <c:pt idx="146">
                  <c:v>-2.7187721606654721E-2</c:v>
                </c:pt>
                <c:pt idx="147">
                  <c:v>-2.8333491075839306E-2</c:v>
                </c:pt>
                <c:pt idx="148">
                  <c:v>-2.8457250147423705E-2</c:v>
                </c:pt>
                <c:pt idx="149">
                  <c:v>-2.8545079165967473E-2</c:v>
                </c:pt>
                <c:pt idx="150">
                  <c:v>-2.8551067508140914E-2</c:v>
                </c:pt>
                <c:pt idx="151">
                  <c:v>-2.8551067508140914E-2</c:v>
                </c:pt>
                <c:pt idx="152">
                  <c:v>-2.8553063622198723E-2</c:v>
                </c:pt>
                <c:pt idx="153">
                  <c:v>-2.8565040306545598E-2</c:v>
                </c:pt>
                <c:pt idx="154">
                  <c:v>-2.8565040306545598E-2</c:v>
                </c:pt>
                <c:pt idx="155">
                  <c:v>-2.8573024762776855E-2</c:v>
                </c:pt>
                <c:pt idx="156">
                  <c:v>-2.8586997561181545E-2</c:v>
                </c:pt>
                <c:pt idx="157">
                  <c:v>-2.9027140710929284E-2</c:v>
                </c:pt>
                <c:pt idx="158">
                  <c:v>-2.9770693197464577E-2</c:v>
                </c:pt>
                <c:pt idx="159">
                  <c:v>-2.9922397865858357E-2</c:v>
                </c:pt>
                <c:pt idx="160">
                  <c:v>-3.0104044245119328E-2</c:v>
                </c:pt>
                <c:pt idx="161">
                  <c:v>-3.0105042302148232E-2</c:v>
                </c:pt>
                <c:pt idx="162">
                  <c:v>-3.0660960067249114E-2</c:v>
                </c:pt>
                <c:pt idx="163">
                  <c:v>-3.1682970464849303E-2</c:v>
                </c:pt>
                <c:pt idx="164">
                  <c:v>-3.1700935491369625E-2</c:v>
                </c:pt>
                <c:pt idx="165">
                  <c:v>-3.1966418661058732E-2</c:v>
                </c:pt>
                <c:pt idx="166">
                  <c:v>-3.1992368143810304E-2</c:v>
                </c:pt>
                <c:pt idx="167">
                  <c:v>-3.2001350657070465E-2</c:v>
                </c:pt>
                <c:pt idx="168">
                  <c:v>-3.2002348714099363E-2</c:v>
                </c:pt>
                <c:pt idx="169">
                  <c:v>-3.2022309854677494E-2</c:v>
                </c:pt>
                <c:pt idx="170">
                  <c:v>-3.21620378387244E-2</c:v>
                </c:pt>
                <c:pt idx="171">
                  <c:v>-3.21620378387244E-2</c:v>
                </c:pt>
                <c:pt idx="172">
                  <c:v>-3.3061287221769098E-2</c:v>
                </c:pt>
                <c:pt idx="173">
                  <c:v>-3.3061287221769098E-2</c:v>
                </c:pt>
                <c:pt idx="174">
                  <c:v>-3.3075260020173788E-2</c:v>
                </c:pt>
                <c:pt idx="175">
                  <c:v>-3.3094223103723008E-2</c:v>
                </c:pt>
                <c:pt idx="176">
                  <c:v>-3.3154106525457389E-2</c:v>
                </c:pt>
                <c:pt idx="177">
                  <c:v>-3.3299822851677735E-2</c:v>
                </c:pt>
                <c:pt idx="178">
                  <c:v>-3.3322778163342587E-2</c:v>
                </c:pt>
                <c:pt idx="179">
                  <c:v>-3.351540316992152E-2</c:v>
                </c:pt>
                <c:pt idx="180">
                  <c:v>-3.351540316992152E-2</c:v>
                </c:pt>
                <c:pt idx="181">
                  <c:v>-3.3536362367528563E-2</c:v>
                </c:pt>
                <c:pt idx="182">
                  <c:v>-3.3587263276002782E-2</c:v>
                </c:pt>
                <c:pt idx="183">
                  <c:v>-3.3587263276002782E-2</c:v>
                </c:pt>
                <c:pt idx="184">
                  <c:v>-3.3587263276002782E-2</c:v>
                </c:pt>
                <c:pt idx="185">
                  <c:v>-3.3976505517276295E-2</c:v>
                </c:pt>
                <c:pt idx="186">
                  <c:v>-3.3990478315680986E-2</c:v>
                </c:pt>
                <c:pt idx="187">
                  <c:v>-3.4918671352563976E-2</c:v>
                </c:pt>
                <c:pt idx="188">
                  <c:v>-3.508933910450697E-2</c:v>
                </c:pt>
                <c:pt idx="189">
                  <c:v>-3.5243039886958566E-2</c:v>
                </c:pt>
                <c:pt idx="190">
                  <c:v>-3.6811985536399486E-2</c:v>
                </c:pt>
                <c:pt idx="191">
                  <c:v>-3.6882847585451836E-2</c:v>
                </c:pt>
                <c:pt idx="192">
                  <c:v>-3.696668437587998E-2</c:v>
                </c:pt>
                <c:pt idx="193">
                  <c:v>-3.7032556139787801E-2</c:v>
                </c:pt>
                <c:pt idx="194">
                  <c:v>-3.7032556139787801E-2</c:v>
                </c:pt>
                <c:pt idx="195">
                  <c:v>-3.7032556139787801E-2</c:v>
                </c:pt>
                <c:pt idx="196">
                  <c:v>-3.7033554196816712E-2</c:v>
                </c:pt>
                <c:pt idx="197">
                  <c:v>-3.8377937014753685E-2</c:v>
                </c:pt>
                <c:pt idx="198">
                  <c:v>-3.8752208400593596E-2</c:v>
                </c:pt>
                <c:pt idx="199">
                  <c:v>-4.0086610648241497E-2</c:v>
                </c:pt>
                <c:pt idx="200">
                  <c:v>-4.0248295886924343E-2</c:v>
                </c:pt>
                <c:pt idx="201">
                  <c:v>-4.0306183194600914E-2</c:v>
                </c:pt>
                <c:pt idx="202">
                  <c:v>-4.0342113247641545E-2</c:v>
                </c:pt>
                <c:pt idx="203">
                  <c:v>-4.1605653446237095E-2</c:v>
                </c:pt>
                <c:pt idx="204">
                  <c:v>-4.1712445548330077E-2</c:v>
                </c:pt>
                <c:pt idx="205">
                  <c:v>-4.2166561496482513E-2</c:v>
                </c:pt>
                <c:pt idx="206">
                  <c:v>-4.2244409944737216E-2</c:v>
                </c:pt>
                <c:pt idx="207">
                  <c:v>-4.3571825793182778E-2</c:v>
                </c:pt>
                <c:pt idx="208">
                  <c:v>-4.3900186555692985E-2</c:v>
                </c:pt>
                <c:pt idx="209">
                  <c:v>-4.3901184612721897E-2</c:v>
                </c:pt>
                <c:pt idx="210">
                  <c:v>-4.3914159354097676E-2</c:v>
                </c:pt>
                <c:pt idx="211">
                  <c:v>-4.4028935912421921E-2</c:v>
                </c:pt>
                <c:pt idx="212">
                  <c:v>-4.4076842649809433E-2</c:v>
                </c:pt>
                <c:pt idx="213">
                  <c:v>-4.4174652238642254E-2</c:v>
                </c:pt>
                <c:pt idx="214">
                  <c:v>-4.5297466396162001E-2</c:v>
                </c:pt>
                <c:pt idx="215">
                  <c:v>-4.531642947971122E-2</c:v>
                </c:pt>
                <c:pt idx="216">
                  <c:v>-4.5576922364255798E-2</c:v>
                </c:pt>
                <c:pt idx="217">
                  <c:v>-4.563780384301909E-2</c:v>
                </c:pt>
                <c:pt idx="218">
                  <c:v>-4.5673733896059721E-2</c:v>
                </c:pt>
                <c:pt idx="219">
                  <c:v>-4.7285595997743624E-2</c:v>
                </c:pt>
                <c:pt idx="220">
                  <c:v>-4.7286594054772521E-2</c:v>
                </c:pt>
                <c:pt idx="221">
                  <c:v>-4.8739765088860298E-2</c:v>
                </c:pt>
                <c:pt idx="222">
                  <c:v>-5.0586170592337207E-2</c:v>
                </c:pt>
                <c:pt idx="223">
                  <c:v>-5.071591800609504E-2</c:v>
                </c:pt>
                <c:pt idx="224">
                  <c:v>-5.071591800609504E-2</c:v>
                </c:pt>
                <c:pt idx="225">
                  <c:v>-5.071591800609504E-2</c:v>
                </c:pt>
                <c:pt idx="226">
                  <c:v>-5.071591800609504E-2</c:v>
                </c:pt>
                <c:pt idx="227">
                  <c:v>-5.0720908291239583E-2</c:v>
                </c:pt>
                <c:pt idx="228">
                  <c:v>-5.0720908291239583E-2</c:v>
                </c:pt>
                <c:pt idx="229">
                  <c:v>-5.0720908291239583E-2</c:v>
                </c:pt>
                <c:pt idx="230">
                  <c:v>-5.0720908291239583E-2</c:v>
                </c:pt>
                <c:pt idx="231">
                  <c:v>-5.2116192017650775E-2</c:v>
                </c:pt>
                <c:pt idx="232">
                  <c:v>-5.2116192017650775E-2</c:v>
                </c:pt>
                <c:pt idx="233">
                  <c:v>-5.2412614955235984E-2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AC-4B47-9E0A-DCDC2C5CF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746976"/>
        <c:axId val="1"/>
      </c:scatterChart>
      <c:valAx>
        <c:axId val="745746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4823889739665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3598774885145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746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1026033690658"/>
          <c:y val="0.90909222554077285"/>
          <c:w val="0.6875957120980091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47625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97DD7A1-197E-0C52-D997-09D8AC63D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47625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65840D3-6E22-E6A0-5CE3-B30B619B6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113" TargetMode="External"/><Relationship Id="rId21" Type="http://schemas.openxmlformats.org/officeDocument/2006/relationships/hyperlink" Target="http://www.bav-astro.de/sfs/BAVM_link.php?BAVMnr=91" TargetMode="External"/><Relationship Id="rId42" Type="http://schemas.openxmlformats.org/officeDocument/2006/relationships/hyperlink" Target="http://www.konkoly.hu/cgi-bin/IBVS?5694" TargetMode="External"/><Relationship Id="rId47" Type="http://schemas.openxmlformats.org/officeDocument/2006/relationships/hyperlink" Target="http://www.bav-astro.de/sfs/BAVM_link.php?BAVMnr=178" TargetMode="External"/><Relationship Id="rId63" Type="http://schemas.openxmlformats.org/officeDocument/2006/relationships/hyperlink" Target="http://www.konkoly.hu/cgi-bin/IBVS?5960" TargetMode="External"/><Relationship Id="rId68" Type="http://schemas.openxmlformats.org/officeDocument/2006/relationships/hyperlink" Target="http://www.bav-astro.de/sfs/BAVM_link.php?BAVMnr=234" TargetMode="External"/><Relationship Id="rId84" Type="http://schemas.openxmlformats.org/officeDocument/2006/relationships/hyperlink" Target="http://vsolj.cetus-net.org/no44.pdf" TargetMode="External"/><Relationship Id="rId89" Type="http://schemas.openxmlformats.org/officeDocument/2006/relationships/hyperlink" Target="http://vsolj.cetus-net.org/no46.pdf" TargetMode="External"/><Relationship Id="rId112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bav-astro.de/sfs/BAVM_link.php?BAVMnr=39" TargetMode="External"/><Relationship Id="rId16" Type="http://schemas.openxmlformats.org/officeDocument/2006/relationships/hyperlink" Target="http://www.bav-astro.de/sfs/BAVM_link.php?BAVMnr=68" TargetMode="External"/><Relationship Id="rId29" Type="http://schemas.openxmlformats.org/officeDocument/2006/relationships/hyperlink" Target="http://www.bav-astro.de/sfs/BAVM_link.php?BAVMnr=118" TargetMode="External"/><Relationship Id="rId107" Type="http://schemas.openxmlformats.org/officeDocument/2006/relationships/hyperlink" Target="http://vsolj.cetus-net.org/vsoljno53.pdf" TargetMode="External"/><Relationship Id="rId11" Type="http://schemas.openxmlformats.org/officeDocument/2006/relationships/hyperlink" Target="http://www.konkoly.hu/cgi-bin/IBVS?3615" TargetMode="External"/><Relationship Id="rId24" Type="http://schemas.openxmlformats.org/officeDocument/2006/relationships/hyperlink" Target="http://www.bav-astro.de/sfs/BAVM_link.php?BAVMnr=102" TargetMode="External"/><Relationship Id="rId32" Type="http://schemas.openxmlformats.org/officeDocument/2006/relationships/hyperlink" Target="http://www.bav-astro.de/sfs/BAVM_link.php?BAVMnr=152" TargetMode="External"/><Relationship Id="rId37" Type="http://schemas.openxmlformats.org/officeDocument/2006/relationships/hyperlink" Target="http://www.bav-astro.de/sfs/BAVM_link.php?BAVMnr=172" TargetMode="External"/><Relationship Id="rId40" Type="http://schemas.openxmlformats.org/officeDocument/2006/relationships/hyperlink" Target="http://www.konkoly.hu/cgi-bin/IBVS?5843" TargetMode="External"/><Relationship Id="rId45" Type="http://schemas.openxmlformats.org/officeDocument/2006/relationships/hyperlink" Target="http://www.konkoly.hu/cgi-bin/IBVS?5843" TargetMode="External"/><Relationship Id="rId53" Type="http://schemas.openxmlformats.org/officeDocument/2006/relationships/hyperlink" Target="http://www.konkoly.hu/cgi-bin/IBVS?5887" TargetMode="External"/><Relationship Id="rId58" Type="http://schemas.openxmlformats.org/officeDocument/2006/relationships/hyperlink" Target="http://www.bav-astro.de/sfs/BAVM_link.php?BAVMnr=214" TargetMode="External"/><Relationship Id="rId66" Type="http://schemas.openxmlformats.org/officeDocument/2006/relationships/hyperlink" Target="http://www.bav-astro.de/sfs/BAVM_link.php?BAVMnr=234" TargetMode="External"/><Relationship Id="rId74" Type="http://schemas.openxmlformats.org/officeDocument/2006/relationships/hyperlink" Target="http://www.bav-astro.de/sfs/BAVM_link.php?BAVMnr=39" TargetMode="External"/><Relationship Id="rId79" Type="http://schemas.openxmlformats.org/officeDocument/2006/relationships/hyperlink" Target="http://vsolj.cetus-net.org/no40.pdf" TargetMode="External"/><Relationship Id="rId87" Type="http://schemas.openxmlformats.org/officeDocument/2006/relationships/hyperlink" Target="http://vsolj.cetus-net.org/no45.pdf" TargetMode="External"/><Relationship Id="rId102" Type="http://schemas.openxmlformats.org/officeDocument/2006/relationships/hyperlink" Target="http://vsolj.cetus-net.org/vsoljno50.pdf" TargetMode="External"/><Relationship Id="rId110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www.konkoly.hu/cgi-bin/IBVS?3760" TargetMode="External"/><Relationship Id="rId61" Type="http://schemas.openxmlformats.org/officeDocument/2006/relationships/hyperlink" Target="http://www.bav-astro.de/sfs/BAVM_link.php?BAVMnr=214" TargetMode="External"/><Relationship Id="rId82" Type="http://schemas.openxmlformats.org/officeDocument/2006/relationships/hyperlink" Target="http://vsolj.cetus-net.org/no43.pdf" TargetMode="External"/><Relationship Id="rId90" Type="http://schemas.openxmlformats.org/officeDocument/2006/relationships/hyperlink" Target="http://vsolj.cetus-net.org/no46.pdf" TargetMode="External"/><Relationship Id="rId95" Type="http://schemas.openxmlformats.org/officeDocument/2006/relationships/hyperlink" Target="http://vsolj.cetus-net.org/no46.pdf" TargetMode="External"/><Relationship Id="rId19" Type="http://schemas.openxmlformats.org/officeDocument/2006/relationships/hyperlink" Target="http://www.bav-astro.de/sfs/BAVM_link.php?BAVMnr=79" TargetMode="External"/><Relationship Id="rId14" Type="http://schemas.openxmlformats.org/officeDocument/2006/relationships/hyperlink" Target="http://www.konkoly.hu/cgi-bin/IBVS?4097" TargetMode="External"/><Relationship Id="rId22" Type="http://schemas.openxmlformats.org/officeDocument/2006/relationships/hyperlink" Target="http://www.bav-astro.de/sfs/BAVM_link.php?BAVMnr=118" TargetMode="External"/><Relationship Id="rId27" Type="http://schemas.openxmlformats.org/officeDocument/2006/relationships/hyperlink" Target="http://www.bav-astro.de/sfs/BAVM_link.php?BAVMnr=113" TargetMode="External"/><Relationship Id="rId30" Type="http://schemas.openxmlformats.org/officeDocument/2006/relationships/hyperlink" Target="http://www.bav-astro.de/sfs/BAVM_link.php?BAVMnr=133" TargetMode="External"/><Relationship Id="rId35" Type="http://schemas.openxmlformats.org/officeDocument/2006/relationships/hyperlink" Target="http://www.bav-astro.de/sfs/BAVM_link.php?BAVMnr=152" TargetMode="External"/><Relationship Id="rId43" Type="http://schemas.openxmlformats.org/officeDocument/2006/relationships/hyperlink" Target="http://www.bav-astro.de/sfs/BAVM_link.php?BAVMnr=173" TargetMode="External"/><Relationship Id="rId48" Type="http://schemas.openxmlformats.org/officeDocument/2006/relationships/hyperlink" Target="http://www.bav-astro.de/sfs/BAVM_link.php?BAVMnr=178" TargetMode="External"/><Relationship Id="rId56" Type="http://schemas.openxmlformats.org/officeDocument/2006/relationships/hyperlink" Target="http://www.konkoly.hu/cgi-bin/IBVS?5871" TargetMode="External"/><Relationship Id="rId64" Type="http://schemas.openxmlformats.org/officeDocument/2006/relationships/hyperlink" Target="http://www.konkoly.hu/cgi-bin/IBVS?6011" TargetMode="External"/><Relationship Id="rId69" Type="http://schemas.openxmlformats.org/officeDocument/2006/relationships/hyperlink" Target="http://www.bav-astro.de/sfs/BAVM_link.php?BAVMnr=234" TargetMode="External"/><Relationship Id="rId77" Type="http://schemas.openxmlformats.org/officeDocument/2006/relationships/hyperlink" Target="http://vsolj.cetus-net.org/no40.pdf" TargetMode="External"/><Relationship Id="rId100" Type="http://schemas.openxmlformats.org/officeDocument/2006/relationships/hyperlink" Target="http://vsolj.cetus-net.org/no48.pdf" TargetMode="External"/><Relationship Id="rId105" Type="http://schemas.openxmlformats.org/officeDocument/2006/relationships/hyperlink" Target="http://vsolj.cetus-net.org/vsoljno53.pdf" TargetMode="External"/><Relationship Id="rId113" Type="http://schemas.openxmlformats.org/officeDocument/2006/relationships/hyperlink" Target="http://vsolj.cetus-net.org/vsoljno59.pdf" TargetMode="External"/><Relationship Id="rId8" Type="http://schemas.openxmlformats.org/officeDocument/2006/relationships/hyperlink" Target="http://www.konkoly.hu/cgi-bin/IBVS?3423" TargetMode="External"/><Relationship Id="rId51" Type="http://schemas.openxmlformats.org/officeDocument/2006/relationships/hyperlink" Target="http://var.astro.cz/oejv/issues/oejv0074.pdf" TargetMode="External"/><Relationship Id="rId72" Type="http://schemas.openxmlformats.org/officeDocument/2006/relationships/hyperlink" Target="http://www.bav-astro.de/sfs/BAVM_link.php?BAVMnr=34" TargetMode="External"/><Relationship Id="rId80" Type="http://schemas.openxmlformats.org/officeDocument/2006/relationships/hyperlink" Target="http://vsolj.cetus-net.org/no40.pdf" TargetMode="External"/><Relationship Id="rId85" Type="http://schemas.openxmlformats.org/officeDocument/2006/relationships/hyperlink" Target="http://vsolj.cetus-net.org/no45.pdf" TargetMode="External"/><Relationship Id="rId93" Type="http://schemas.openxmlformats.org/officeDocument/2006/relationships/hyperlink" Target="http://vsolj.cetus-net.org/no46.pdf" TargetMode="External"/><Relationship Id="rId98" Type="http://schemas.openxmlformats.org/officeDocument/2006/relationships/hyperlink" Target="http://var.astro.cz/oejv/issues/oejv0094.pdf" TargetMode="External"/><Relationship Id="rId3" Type="http://schemas.openxmlformats.org/officeDocument/2006/relationships/hyperlink" Target="http://www.bav-astro.de/sfs/BAVM_link.php?BAVMnr=52" TargetMode="External"/><Relationship Id="rId12" Type="http://schemas.openxmlformats.org/officeDocument/2006/relationships/hyperlink" Target="http://www.bav-astro.de/sfs/BAVM_link.php?BAVMnr=59" TargetMode="External"/><Relationship Id="rId17" Type="http://schemas.openxmlformats.org/officeDocument/2006/relationships/hyperlink" Target="http://www.bav-astro.de/sfs/BAVM_link.php?BAVMnr=68" TargetMode="External"/><Relationship Id="rId25" Type="http://schemas.openxmlformats.org/officeDocument/2006/relationships/hyperlink" Target="http://www.bav-astro.de/sfs/BAVM_link.php?BAVMnr=113" TargetMode="External"/><Relationship Id="rId33" Type="http://schemas.openxmlformats.org/officeDocument/2006/relationships/hyperlink" Target="http://www.bav-astro.de/sfs/BAVM_link.php?BAVMnr=152" TargetMode="External"/><Relationship Id="rId38" Type="http://schemas.openxmlformats.org/officeDocument/2006/relationships/hyperlink" Target="http://www.konkoly.hu/cgi-bin/IBVS?5493" TargetMode="External"/><Relationship Id="rId46" Type="http://schemas.openxmlformats.org/officeDocument/2006/relationships/hyperlink" Target="http://www.konkoly.hu/cgi-bin/IBVS?5843" TargetMode="External"/><Relationship Id="rId59" Type="http://schemas.openxmlformats.org/officeDocument/2006/relationships/hyperlink" Target="http://www.bav-astro.de/sfs/BAVM_link.php?BAVMnr=214" TargetMode="External"/><Relationship Id="rId67" Type="http://schemas.openxmlformats.org/officeDocument/2006/relationships/hyperlink" Target="http://www.bav-astro.de/sfs/BAVM_link.php?BAVMnr=234" TargetMode="External"/><Relationship Id="rId103" Type="http://schemas.openxmlformats.org/officeDocument/2006/relationships/hyperlink" Target="http://vsolj.cetus-net.org/vsoljno50.pdf" TargetMode="External"/><Relationship Id="rId108" Type="http://schemas.openxmlformats.org/officeDocument/2006/relationships/hyperlink" Target="http://vsolj.cetus-net.org/vsoljno55.pdf" TargetMode="External"/><Relationship Id="rId20" Type="http://schemas.openxmlformats.org/officeDocument/2006/relationships/hyperlink" Target="http://www.bav-astro.de/sfs/BAVM_link.php?BAVMnr=91" TargetMode="External"/><Relationship Id="rId41" Type="http://schemas.openxmlformats.org/officeDocument/2006/relationships/hyperlink" Target="http://www.konkoly.hu/cgi-bin/IBVS?5843" TargetMode="External"/><Relationship Id="rId54" Type="http://schemas.openxmlformats.org/officeDocument/2006/relationships/hyperlink" Target="http://www.konkoly.hu/cgi-bin/IBVS?5887" TargetMode="External"/><Relationship Id="rId62" Type="http://schemas.openxmlformats.org/officeDocument/2006/relationships/hyperlink" Target="http://www.bav-astro.de/sfs/BAVM_link.php?BAVMnr=214" TargetMode="External"/><Relationship Id="rId70" Type="http://schemas.openxmlformats.org/officeDocument/2006/relationships/hyperlink" Target="http://www.bav-astro.de/sfs/BAVM_link.php?BAVMnr=239" TargetMode="External"/><Relationship Id="rId75" Type="http://schemas.openxmlformats.org/officeDocument/2006/relationships/hyperlink" Target="http://www.konkoly.hu/cgi-bin/IBVS?3423" TargetMode="External"/><Relationship Id="rId83" Type="http://schemas.openxmlformats.org/officeDocument/2006/relationships/hyperlink" Target="http://www.konkoly.hu/cgi-bin/IBVS?5741" TargetMode="External"/><Relationship Id="rId88" Type="http://schemas.openxmlformats.org/officeDocument/2006/relationships/hyperlink" Target="http://vsolj.cetus-net.org/no45.pdf" TargetMode="External"/><Relationship Id="rId91" Type="http://schemas.openxmlformats.org/officeDocument/2006/relationships/hyperlink" Target="http://vsolj.cetus-net.org/no46.pdf" TargetMode="External"/><Relationship Id="rId96" Type="http://schemas.openxmlformats.org/officeDocument/2006/relationships/hyperlink" Target="http://var.astro.cz/oejv/issues/oejv0094.pdf" TargetMode="External"/><Relationship Id="rId111" Type="http://schemas.openxmlformats.org/officeDocument/2006/relationships/hyperlink" Target="http://var.astro.cz/oejv/issues/oejv0162.pdf" TargetMode="External"/><Relationship Id="rId1" Type="http://schemas.openxmlformats.org/officeDocument/2006/relationships/hyperlink" Target="http://www.bav-astro.de/sfs/BAVM_link.php?BAVMnr=39" TargetMode="External"/><Relationship Id="rId6" Type="http://schemas.openxmlformats.org/officeDocument/2006/relationships/hyperlink" Target="http://www.konkoly.hu/cgi-bin/IBVS?3423" TargetMode="External"/><Relationship Id="rId15" Type="http://schemas.openxmlformats.org/officeDocument/2006/relationships/hyperlink" Target="http://www.konkoly.hu/cgi-bin/IBVS?4082" TargetMode="External"/><Relationship Id="rId23" Type="http://schemas.openxmlformats.org/officeDocument/2006/relationships/hyperlink" Target="http://www.bav-astro.de/sfs/BAVM_link.php?BAVMnr=93" TargetMode="External"/><Relationship Id="rId28" Type="http://schemas.openxmlformats.org/officeDocument/2006/relationships/hyperlink" Target="http://www.bav-astro.de/sfs/BAVM_link.php?BAVMnr=118" TargetMode="External"/><Relationship Id="rId36" Type="http://schemas.openxmlformats.org/officeDocument/2006/relationships/hyperlink" Target="http://www.bav-astro.de/sfs/BAVM_link.php?BAVMnr=158" TargetMode="External"/><Relationship Id="rId49" Type="http://schemas.openxmlformats.org/officeDocument/2006/relationships/hyperlink" Target="http://var.astro.cz/oejv/issues/oejv0074.pdf" TargetMode="External"/><Relationship Id="rId57" Type="http://schemas.openxmlformats.org/officeDocument/2006/relationships/hyperlink" Target="http://www.konkoly.hu/cgi-bin/IBVS?5920" TargetMode="External"/><Relationship Id="rId106" Type="http://schemas.openxmlformats.org/officeDocument/2006/relationships/hyperlink" Target="http://www.bav-astro.de/sfs/BAVM_link.php?BAVMnr=225" TargetMode="External"/><Relationship Id="rId114" Type="http://schemas.openxmlformats.org/officeDocument/2006/relationships/hyperlink" Target="http://vsolj.cetus-net.org/vsoljno59.pdf" TargetMode="External"/><Relationship Id="rId10" Type="http://schemas.openxmlformats.org/officeDocument/2006/relationships/hyperlink" Target="http://www.konkoly.hu/cgi-bin/IBVS?3593" TargetMode="External"/><Relationship Id="rId31" Type="http://schemas.openxmlformats.org/officeDocument/2006/relationships/hyperlink" Target="http://www.bav-astro.de/sfs/BAVM_link.php?BAVMnr=152" TargetMode="External"/><Relationship Id="rId44" Type="http://schemas.openxmlformats.org/officeDocument/2006/relationships/hyperlink" Target="http://www.konkoly.hu/cgi-bin/IBVS?5694" TargetMode="External"/><Relationship Id="rId52" Type="http://schemas.openxmlformats.org/officeDocument/2006/relationships/hyperlink" Target="http://www.konkoly.hu/cgi-bin/IBVS?5887" TargetMode="External"/><Relationship Id="rId60" Type="http://schemas.openxmlformats.org/officeDocument/2006/relationships/hyperlink" Target="http://www.bav-astro.de/sfs/BAVM_link.php?BAVMnr=214" TargetMode="External"/><Relationship Id="rId65" Type="http://schemas.openxmlformats.org/officeDocument/2006/relationships/hyperlink" Target="http://www.konkoly.hu/cgi-bin/IBVS?6063" TargetMode="External"/><Relationship Id="rId73" Type="http://schemas.openxmlformats.org/officeDocument/2006/relationships/hyperlink" Target="http://www.bav-astro.de/sfs/BAVM_link.php?BAVMnr=34" TargetMode="External"/><Relationship Id="rId78" Type="http://schemas.openxmlformats.org/officeDocument/2006/relationships/hyperlink" Target="http://vsolj.cetus-net.org/no40.pdf" TargetMode="External"/><Relationship Id="rId81" Type="http://schemas.openxmlformats.org/officeDocument/2006/relationships/hyperlink" Target="http://vsolj.cetus-net.org/no40.pdf" TargetMode="External"/><Relationship Id="rId86" Type="http://schemas.openxmlformats.org/officeDocument/2006/relationships/hyperlink" Target="http://vsolj.cetus-net.org/no45.pdf" TargetMode="External"/><Relationship Id="rId94" Type="http://schemas.openxmlformats.org/officeDocument/2006/relationships/hyperlink" Target="http://vsolj.cetus-net.org/no46.pdf" TargetMode="External"/><Relationship Id="rId99" Type="http://schemas.openxmlformats.org/officeDocument/2006/relationships/hyperlink" Target="http://var.astro.cz/oejv/issues/oejv0094.pdf" TargetMode="External"/><Relationship Id="rId101" Type="http://schemas.openxmlformats.org/officeDocument/2006/relationships/hyperlink" Target="http://vsolj.cetus-net.org/no48.pdf" TargetMode="External"/><Relationship Id="rId4" Type="http://schemas.openxmlformats.org/officeDocument/2006/relationships/hyperlink" Target="http://www.bav-astro.de/sfs/BAVM_link.php?BAVMnr=52" TargetMode="External"/><Relationship Id="rId9" Type="http://schemas.openxmlformats.org/officeDocument/2006/relationships/hyperlink" Target="http://www.konkoly.hu/cgi-bin/IBVS?3423" TargetMode="External"/><Relationship Id="rId13" Type="http://schemas.openxmlformats.org/officeDocument/2006/relationships/hyperlink" Target="http://www.konkoly.hu/cgi-bin/IBVS?4097" TargetMode="External"/><Relationship Id="rId18" Type="http://schemas.openxmlformats.org/officeDocument/2006/relationships/hyperlink" Target="http://www.bav-astro.de/sfs/BAVM_link.php?BAVMnr=91" TargetMode="External"/><Relationship Id="rId39" Type="http://schemas.openxmlformats.org/officeDocument/2006/relationships/hyperlink" Target="http://www.bav-astro.de/sfs/BAVM_link.php?BAVMnr=173" TargetMode="External"/><Relationship Id="rId109" Type="http://schemas.openxmlformats.org/officeDocument/2006/relationships/hyperlink" Target="http://vsolj.cetus-net.org/vsoljno55.pdf" TargetMode="External"/><Relationship Id="rId34" Type="http://schemas.openxmlformats.org/officeDocument/2006/relationships/hyperlink" Target="http://www.bav-astro.de/sfs/BAVM_link.php?BAVMnr=152" TargetMode="External"/><Relationship Id="rId50" Type="http://schemas.openxmlformats.org/officeDocument/2006/relationships/hyperlink" Target="http://www.bav-astro.de/sfs/BAVM_link.php?BAVMnr=183" TargetMode="External"/><Relationship Id="rId55" Type="http://schemas.openxmlformats.org/officeDocument/2006/relationships/hyperlink" Target="http://www.konkoly.hu/cgi-bin/IBVS?5887" TargetMode="External"/><Relationship Id="rId76" Type="http://schemas.openxmlformats.org/officeDocument/2006/relationships/hyperlink" Target="http://www.bav-astro.de/sfs/BAVM_link.php?BAVMnr=62" TargetMode="External"/><Relationship Id="rId97" Type="http://schemas.openxmlformats.org/officeDocument/2006/relationships/hyperlink" Target="http://var.astro.cz/oejv/issues/oejv0094.pdf" TargetMode="External"/><Relationship Id="rId104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www.konkoly.hu/cgi-bin/IBVS?3423" TargetMode="External"/><Relationship Id="rId71" Type="http://schemas.openxmlformats.org/officeDocument/2006/relationships/hyperlink" Target="http://www.bav-astro.de/sfs/BAVM_link.php?BAVMnr=241" TargetMode="External"/><Relationship Id="rId92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5"/>
  <sheetViews>
    <sheetView tabSelected="1" workbookViewId="0">
      <pane xSplit="14" ySplit="22" topLeftCell="O23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1.1406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44573.107100000001</v>
      </c>
      <c r="D4" s="6">
        <v>0.42985250000000003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44573.107100000001</v>
      </c>
    </row>
    <row r="8" spans="1:6">
      <c r="A8" s="1" t="s">
        <v>8</v>
      </c>
      <c r="C8" s="1">
        <f>+D4</f>
        <v>0.42985250000000003</v>
      </c>
    </row>
    <row r="9" spans="1:6">
      <c r="A9" s="9" t="s">
        <v>9</v>
      </c>
      <c r="B9" s="10">
        <v>55</v>
      </c>
      <c r="C9" s="11" t="str">
        <f>"F"&amp;B9</f>
        <v>F55</v>
      </c>
      <c r="D9" s="12" t="str">
        <f>"G"&amp;B9</f>
        <v>G55</v>
      </c>
    </row>
    <row r="10" spans="1:6">
      <c r="A10"/>
      <c r="B10"/>
      <c r="C10" s="13" t="s">
        <v>10</v>
      </c>
      <c r="D10" s="13" t="s">
        <v>11</v>
      </c>
      <c r="E10"/>
    </row>
    <row r="11" spans="1:6">
      <c r="A11" t="s">
        <v>12</v>
      </c>
      <c r="B11"/>
      <c r="C11" s="14">
        <f ca="1">INTERCEPT(INDIRECT($D$9):G985,INDIRECT($C$9):F985)</f>
        <v>1.2201597096166684E-2</v>
      </c>
      <c r="D11" s="15"/>
      <c r="E11"/>
    </row>
    <row r="12" spans="1:6">
      <c r="A12" t="s">
        <v>13</v>
      </c>
      <c r="B12"/>
      <c r="C12" s="14">
        <f ca="1">SLOPE(INDIRECT($D$9):G985,INDIRECT($C$9):F985)</f>
        <v>-1.996114057812872E-6</v>
      </c>
      <c r="D12" s="15"/>
      <c r="E12"/>
    </row>
    <row r="13" spans="1:6">
      <c r="A13" t="s">
        <v>14</v>
      </c>
      <c r="B13"/>
      <c r="C13" s="15" t="s">
        <v>15</v>
      </c>
    </row>
    <row r="14" spans="1:6">
      <c r="A14"/>
      <c r="B14"/>
      <c r="C14"/>
    </row>
    <row r="15" spans="1:6">
      <c r="A15" s="16" t="s">
        <v>16</v>
      </c>
      <c r="B15"/>
      <c r="C15" s="17">
        <f ca="1">(C7+C11)+(C8+C12)*INT(MAX(F21:F3526))</f>
        <v>59598.113814426324</v>
      </c>
      <c r="E15" s="18" t="s">
        <v>17</v>
      </c>
      <c r="F15" s="8">
        <v>1</v>
      </c>
    </row>
    <row r="16" spans="1:6">
      <c r="A16" s="16" t="s">
        <v>18</v>
      </c>
      <c r="B16"/>
      <c r="C16" s="17">
        <f ca="1">+C8+C12</f>
        <v>0.4298505038859422</v>
      </c>
      <c r="E16" s="18" t="s">
        <v>19</v>
      </c>
      <c r="F16" s="14">
        <f ca="1">NOW()+15018.5+$C$5/24</f>
        <v>60178.820845486109</v>
      </c>
    </row>
    <row r="17" spans="1:21">
      <c r="A17" s="18" t="s">
        <v>20</v>
      </c>
      <c r="B17"/>
      <c r="C17">
        <f>COUNT(C21:C2184)</f>
        <v>235</v>
      </c>
      <c r="E17" s="18" t="s">
        <v>21</v>
      </c>
      <c r="F17" s="14">
        <f ca="1">ROUND(2*(F16-$C$7)/$C$8,0)/2+F15</f>
        <v>36306</v>
      </c>
    </row>
    <row r="18" spans="1:21">
      <c r="A18" s="16" t="s">
        <v>22</v>
      </c>
      <c r="B18"/>
      <c r="C18" s="19">
        <f ca="1">+C15</f>
        <v>59598.113814426324</v>
      </c>
      <c r="D18" s="20">
        <f ca="1">+C16</f>
        <v>0.4298505038859422</v>
      </c>
      <c r="E18" s="18" t="s">
        <v>23</v>
      </c>
      <c r="F18" s="12">
        <f ca="1">ROUND(2*(F16-$C$15)/$C$16,0)/2+F15</f>
        <v>1352</v>
      </c>
    </row>
    <row r="19" spans="1:21">
      <c r="E19" s="18" t="s">
        <v>24</v>
      </c>
      <c r="F19" s="21">
        <f ca="1">+$C$15+$C$16*F18-15018.5-$C$5/24</f>
        <v>45161.167529013452</v>
      </c>
    </row>
    <row r="20" spans="1:21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3" t="s">
        <v>41</v>
      </c>
      <c r="U20" s="23" t="s">
        <v>42</v>
      </c>
    </row>
    <row r="21" spans="1:21">
      <c r="A21" s="24" t="s">
        <v>43</v>
      </c>
      <c r="B21" s="25" t="s">
        <v>44</v>
      </c>
      <c r="C21" s="26">
        <v>26350.384999999998</v>
      </c>
      <c r="D21" s="27"/>
      <c r="E21" s="28">
        <f t="shared" ref="E21:E84" si="0">+(C21-C$7)/C$8</f>
        <v>-42392.965261339647</v>
      </c>
      <c r="F21" s="28">
        <f t="shared" ref="F21:F84" si="1">ROUND(2*E21,0)/2</f>
        <v>-42393</v>
      </c>
      <c r="G21" s="28">
        <f t="shared" ref="G21:G48" si="2">+C21-(C$7+F21*C$8)</f>
        <v>1.4932499998394633E-2</v>
      </c>
      <c r="H21" s="28">
        <f t="shared" ref="H21:H44" si="3">G21</f>
        <v>1.4932499998394633E-2</v>
      </c>
      <c r="I21" s="28"/>
      <c r="J21" s="28"/>
      <c r="K21" s="28"/>
      <c r="O21" s="28">
        <f t="shared" ref="O21:O84" ca="1" si="4">+C$11+C$12*F21</f>
        <v>9.6822860349027762E-2</v>
      </c>
      <c r="P21" s="28"/>
      <c r="Q21" s="86">
        <f t="shared" ref="Q21:Q84" si="5">+C21-15018.5</f>
        <v>11331.884999999998</v>
      </c>
    </row>
    <row r="22" spans="1:21">
      <c r="A22" s="24" t="s">
        <v>43</v>
      </c>
      <c r="B22" s="25" t="s">
        <v>44</v>
      </c>
      <c r="C22" s="26">
        <v>26406.278999999999</v>
      </c>
      <c r="D22" s="27"/>
      <c r="E22" s="28">
        <f t="shared" si="0"/>
        <v>-42262.934611291086</v>
      </c>
      <c r="F22" s="28">
        <f t="shared" si="1"/>
        <v>-42263</v>
      </c>
      <c r="G22" s="28">
        <f t="shared" si="2"/>
        <v>2.8107499998441199E-2</v>
      </c>
      <c r="H22" s="28">
        <f t="shared" si="3"/>
        <v>2.8107499998441199E-2</v>
      </c>
      <c r="I22" s="28"/>
      <c r="J22" s="28"/>
      <c r="K22" s="28"/>
      <c r="O22" s="28">
        <f t="shared" ca="1" si="4"/>
        <v>9.6563365521512096E-2</v>
      </c>
      <c r="P22" s="28"/>
      <c r="Q22" s="86">
        <f t="shared" si="5"/>
        <v>11387.778999999999</v>
      </c>
    </row>
    <row r="23" spans="1:21">
      <c r="A23" s="24" t="s">
        <v>43</v>
      </c>
      <c r="B23" s="25" t="s">
        <v>44</v>
      </c>
      <c r="C23" s="26">
        <v>26650.394</v>
      </c>
      <c r="D23" s="27"/>
      <c r="E23" s="28">
        <f t="shared" si="0"/>
        <v>-41695.030504649847</v>
      </c>
      <c r="F23" s="28">
        <f t="shared" si="1"/>
        <v>-41695</v>
      </c>
      <c r="G23" s="28">
        <f t="shared" si="2"/>
        <v>-1.3112500000715954E-2</v>
      </c>
      <c r="H23" s="28">
        <f t="shared" si="3"/>
        <v>-1.3112500000715954E-2</v>
      </c>
      <c r="I23" s="28"/>
      <c r="J23" s="28"/>
      <c r="K23" s="28"/>
      <c r="O23" s="28">
        <f t="shared" ca="1" si="4"/>
        <v>9.5429572736674378E-2</v>
      </c>
      <c r="P23" s="28"/>
      <c r="Q23" s="86">
        <f t="shared" si="5"/>
        <v>11631.894</v>
      </c>
    </row>
    <row r="24" spans="1:21">
      <c r="A24" s="24" t="s">
        <v>43</v>
      </c>
      <c r="B24" s="25" t="s">
        <v>44</v>
      </c>
      <c r="C24" s="26">
        <v>26692.585999999999</v>
      </c>
      <c r="D24" s="27"/>
      <c r="E24" s="28">
        <f t="shared" si="0"/>
        <v>-41596.875905106986</v>
      </c>
      <c r="F24" s="28">
        <f t="shared" si="1"/>
        <v>-41597</v>
      </c>
      <c r="G24" s="28">
        <f t="shared" si="2"/>
        <v>5.3342499999416759E-2</v>
      </c>
      <c r="H24" s="28">
        <f t="shared" si="3"/>
        <v>5.3342499999416759E-2</v>
      </c>
      <c r="I24" s="28"/>
      <c r="J24" s="28"/>
      <c r="K24" s="28"/>
      <c r="O24" s="28">
        <f t="shared" ca="1" si="4"/>
        <v>9.5233953559008711E-2</v>
      </c>
      <c r="P24" s="28"/>
      <c r="Q24" s="86">
        <f t="shared" si="5"/>
        <v>11674.085999999999</v>
      </c>
    </row>
    <row r="25" spans="1:21">
      <c r="A25" s="24" t="s">
        <v>43</v>
      </c>
      <c r="B25" s="25" t="s">
        <v>45</v>
      </c>
      <c r="C25" s="26">
        <v>26744.260999999999</v>
      </c>
      <c r="D25" s="27"/>
      <c r="E25" s="28">
        <f t="shared" si="0"/>
        <v>-41476.660249736829</v>
      </c>
      <c r="F25" s="28">
        <f t="shared" si="1"/>
        <v>-41476.5</v>
      </c>
      <c r="G25" s="28">
        <f t="shared" si="2"/>
        <v>-6.888375000198721E-2</v>
      </c>
      <c r="H25" s="28">
        <f t="shared" si="3"/>
        <v>-6.888375000198721E-2</v>
      </c>
      <c r="I25" s="28"/>
      <c r="J25" s="28"/>
      <c r="K25" s="28"/>
      <c r="O25" s="28">
        <f t="shared" ca="1" si="4"/>
        <v>9.4993421815042264E-2</v>
      </c>
      <c r="P25" s="28"/>
      <c r="Q25" s="86">
        <f t="shared" si="5"/>
        <v>11725.760999999999</v>
      </c>
    </row>
    <row r="26" spans="1:21">
      <c r="A26" s="24" t="s">
        <v>43</v>
      </c>
      <c r="B26" s="25" t="s">
        <v>44</v>
      </c>
      <c r="C26" s="26">
        <v>27416.403999999999</v>
      </c>
      <c r="D26" s="27"/>
      <c r="E26" s="28">
        <f t="shared" si="0"/>
        <v>-39913.000622306492</v>
      </c>
      <c r="F26" s="28">
        <f t="shared" si="1"/>
        <v>-39913</v>
      </c>
      <c r="G26" s="28">
        <f t="shared" si="2"/>
        <v>-2.6749999960884452E-4</v>
      </c>
      <c r="H26" s="28">
        <f t="shared" si="3"/>
        <v>-2.6749999960884452E-4</v>
      </c>
      <c r="I26" s="28"/>
      <c r="J26" s="28"/>
      <c r="K26" s="28"/>
      <c r="O26" s="28">
        <f t="shared" ca="1" si="4"/>
        <v>9.1872497485651836E-2</v>
      </c>
      <c r="P26" s="28"/>
      <c r="Q26" s="86">
        <f t="shared" si="5"/>
        <v>12397.903999999999</v>
      </c>
    </row>
    <row r="27" spans="1:21">
      <c r="A27" s="24" t="s">
        <v>43</v>
      </c>
      <c r="B27" s="25" t="s">
        <v>44</v>
      </c>
      <c r="C27" s="26">
        <v>28127.413</v>
      </c>
      <c r="D27" s="27"/>
      <c r="E27" s="28">
        <f t="shared" si="0"/>
        <v>-38258.923933209648</v>
      </c>
      <c r="F27" s="28">
        <f t="shared" si="1"/>
        <v>-38259</v>
      </c>
      <c r="G27" s="28">
        <f t="shared" si="2"/>
        <v>3.2697499998903368E-2</v>
      </c>
      <c r="H27" s="28">
        <f t="shared" si="3"/>
        <v>3.2697499998903368E-2</v>
      </c>
      <c r="I27" s="28"/>
      <c r="J27" s="28"/>
      <c r="K27" s="28"/>
      <c r="O27" s="28">
        <f t="shared" ca="1" si="4"/>
        <v>8.8570924834029355E-2</v>
      </c>
      <c r="P27" s="28"/>
      <c r="Q27" s="86">
        <f t="shared" si="5"/>
        <v>13108.913</v>
      </c>
    </row>
    <row r="28" spans="1:21">
      <c r="A28" s="24" t="s">
        <v>43</v>
      </c>
      <c r="B28" s="25" t="s">
        <v>44</v>
      </c>
      <c r="C28" s="26">
        <v>28754.531999999999</v>
      </c>
      <c r="D28" s="27"/>
      <c r="E28" s="28">
        <f t="shared" si="0"/>
        <v>-36800.007211776137</v>
      </c>
      <c r="F28" s="28">
        <f t="shared" si="1"/>
        <v>-36800</v>
      </c>
      <c r="G28" s="28">
        <f t="shared" si="2"/>
        <v>-3.1000000017229468E-3</v>
      </c>
      <c r="H28" s="28">
        <f t="shared" si="3"/>
        <v>-3.1000000017229468E-3</v>
      </c>
      <c r="I28" s="28"/>
      <c r="J28" s="28"/>
      <c r="K28" s="28"/>
      <c r="O28" s="28">
        <f t="shared" ca="1" si="4"/>
        <v>8.5658594423680373E-2</v>
      </c>
      <c r="P28" s="28"/>
      <c r="Q28" s="86">
        <f t="shared" si="5"/>
        <v>13736.031999999999</v>
      </c>
    </row>
    <row r="29" spans="1:21">
      <c r="A29" s="24" t="s">
        <v>43</v>
      </c>
      <c r="B29" s="25" t="s">
        <v>44</v>
      </c>
      <c r="C29" s="26">
        <v>28837.5</v>
      </c>
      <c r="D29" s="27"/>
      <c r="E29" s="28">
        <f t="shared" si="0"/>
        <v>-36606.992165917378</v>
      </c>
      <c r="F29" s="28">
        <f t="shared" si="1"/>
        <v>-36607</v>
      </c>
      <c r="G29" s="28">
        <f t="shared" si="2"/>
        <v>3.3675000013317913E-3</v>
      </c>
      <c r="H29" s="28">
        <f t="shared" si="3"/>
        <v>3.3675000013317913E-3</v>
      </c>
      <c r="I29" s="28"/>
      <c r="J29" s="28"/>
      <c r="K29" s="28"/>
      <c r="O29" s="28">
        <f t="shared" ca="1" si="4"/>
        <v>8.5273344410522492E-2</v>
      </c>
      <c r="P29" s="28"/>
      <c r="Q29" s="86">
        <f t="shared" si="5"/>
        <v>13819</v>
      </c>
    </row>
    <row r="30" spans="1:21">
      <c r="A30" s="24" t="s">
        <v>43</v>
      </c>
      <c r="B30" s="25" t="s">
        <v>45</v>
      </c>
      <c r="C30" s="26">
        <v>28950.307000000001</v>
      </c>
      <c r="D30" s="27"/>
      <c r="E30" s="28">
        <f t="shared" si="0"/>
        <v>-36344.560285214116</v>
      </c>
      <c r="F30" s="28">
        <f t="shared" si="1"/>
        <v>-36344.5</v>
      </c>
      <c r="G30" s="28">
        <f t="shared" si="2"/>
        <v>-2.591374999974505E-2</v>
      </c>
      <c r="H30" s="28">
        <f t="shared" si="3"/>
        <v>-2.591374999974505E-2</v>
      </c>
      <c r="I30" s="28"/>
      <c r="J30" s="28"/>
      <c r="K30" s="28"/>
      <c r="O30" s="28">
        <f t="shared" ca="1" si="4"/>
        <v>8.4749364470346603E-2</v>
      </c>
      <c r="P30" s="28"/>
      <c r="Q30" s="86">
        <f t="shared" si="5"/>
        <v>13931.807000000001</v>
      </c>
    </row>
    <row r="31" spans="1:21">
      <c r="A31" s="24" t="s">
        <v>46</v>
      </c>
      <c r="B31" s="25" t="s">
        <v>45</v>
      </c>
      <c r="C31" s="26">
        <v>33597.292999999998</v>
      </c>
      <c r="D31" s="27"/>
      <c r="E31" s="28">
        <f t="shared" si="0"/>
        <v>-25533.907793952581</v>
      </c>
      <c r="F31" s="28">
        <f t="shared" si="1"/>
        <v>-25534</v>
      </c>
      <c r="G31" s="28">
        <f t="shared" si="2"/>
        <v>3.9635000000998843E-2</v>
      </c>
      <c r="H31" s="28">
        <f t="shared" si="3"/>
        <v>3.9635000000998843E-2</v>
      </c>
      <c r="I31" s="28"/>
      <c r="J31" s="28"/>
      <c r="K31" s="28"/>
      <c r="O31" s="28">
        <f t="shared" ca="1" si="4"/>
        <v>6.3170373448360559E-2</v>
      </c>
      <c r="P31" s="28"/>
      <c r="Q31" s="86">
        <f t="shared" si="5"/>
        <v>18578.792999999998</v>
      </c>
    </row>
    <row r="32" spans="1:21">
      <c r="A32" s="24" t="s">
        <v>46</v>
      </c>
      <c r="B32" s="25" t="s">
        <v>44</v>
      </c>
      <c r="C32" s="26">
        <v>33604.385000000002</v>
      </c>
      <c r="D32" s="27"/>
      <c r="E32" s="28">
        <f t="shared" si="0"/>
        <v>-25517.409111264908</v>
      </c>
      <c r="F32" s="28">
        <f t="shared" si="1"/>
        <v>-25517.5</v>
      </c>
      <c r="G32" s="28">
        <f t="shared" si="2"/>
        <v>3.9068750003934838E-2</v>
      </c>
      <c r="H32" s="28">
        <f t="shared" si="3"/>
        <v>3.9068750003934838E-2</v>
      </c>
      <c r="I32" s="28"/>
      <c r="J32" s="28"/>
      <c r="K32" s="28"/>
      <c r="O32" s="28">
        <f t="shared" ca="1" si="4"/>
        <v>6.3137437566406648E-2</v>
      </c>
      <c r="P32" s="28"/>
      <c r="Q32" s="86">
        <f t="shared" si="5"/>
        <v>18585.885000000002</v>
      </c>
    </row>
    <row r="33" spans="1:17">
      <c r="A33" s="24" t="s">
        <v>46</v>
      </c>
      <c r="B33" s="25" t="s">
        <v>45</v>
      </c>
      <c r="C33" s="26">
        <v>33918.396000000001</v>
      </c>
      <c r="D33" s="27"/>
      <c r="E33" s="28">
        <f t="shared" si="0"/>
        <v>-24786.900390250143</v>
      </c>
      <c r="F33" s="28">
        <f t="shared" si="1"/>
        <v>-24787</v>
      </c>
      <c r="G33" s="28">
        <f t="shared" si="2"/>
        <v>4.2817499997909181E-2</v>
      </c>
      <c r="H33" s="28">
        <f t="shared" si="3"/>
        <v>4.2817499997909181E-2</v>
      </c>
      <c r="I33" s="28"/>
      <c r="J33" s="28"/>
      <c r="K33" s="28"/>
      <c r="O33" s="28">
        <f t="shared" ca="1" si="4"/>
        <v>6.1679276247174342E-2</v>
      </c>
      <c r="P33" s="28"/>
      <c r="Q33" s="86">
        <f t="shared" si="5"/>
        <v>18899.896000000001</v>
      </c>
    </row>
    <row r="34" spans="1:17">
      <c r="A34" s="24" t="s">
        <v>46</v>
      </c>
      <c r="B34" s="25" t="s">
        <v>45</v>
      </c>
      <c r="C34" s="26">
        <v>35809.269</v>
      </c>
      <c r="D34" s="27"/>
      <c r="E34" s="28">
        <f t="shared" si="0"/>
        <v>-20388.01239960219</v>
      </c>
      <c r="F34" s="28">
        <f t="shared" si="1"/>
        <v>-20388</v>
      </c>
      <c r="G34" s="28">
        <f t="shared" si="2"/>
        <v>-5.3299999999580905E-3</v>
      </c>
      <c r="H34" s="28">
        <f t="shared" si="3"/>
        <v>-5.3299999999580905E-3</v>
      </c>
      <c r="I34" s="28"/>
      <c r="J34" s="28"/>
      <c r="K34" s="28"/>
      <c r="O34" s="28">
        <f t="shared" ca="1" si="4"/>
        <v>5.2898370506855516E-2</v>
      </c>
      <c r="P34" s="28"/>
      <c r="Q34" s="86">
        <f t="shared" si="5"/>
        <v>20790.769</v>
      </c>
    </row>
    <row r="35" spans="1:17">
      <c r="A35" s="24" t="s">
        <v>46</v>
      </c>
      <c r="B35" s="25" t="s">
        <v>44</v>
      </c>
      <c r="C35" s="26">
        <v>35902.177000000003</v>
      </c>
      <c r="D35" s="27"/>
      <c r="E35" s="28">
        <f t="shared" si="0"/>
        <v>-20171.873142531444</v>
      </c>
      <c r="F35" s="28">
        <f t="shared" si="1"/>
        <v>-20172</v>
      </c>
      <c r="G35" s="28">
        <f t="shared" si="2"/>
        <v>5.4530000001250301E-2</v>
      </c>
      <c r="H35" s="28">
        <f t="shared" si="3"/>
        <v>5.4530000001250301E-2</v>
      </c>
      <c r="I35" s="28"/>
      <c r="J35" s="28"/>
      <c r="K35" s="28"/>
      <c r="O35" s="28">
        <f t="shared" ca="1" si="4"/>
        <v>5.2467209870367931E-2</v>
      </c>
      <c r="P35" s="28"/>
      <c r="Q35" s="86">
        <f t="shared" si="5"/>
        <v>20883.677000000003</v>
      </c>
    </row>
    <row r="36" spans="1:17">
      <c r="A36" s="24" t="s">
        <v>43</v>
      </c>
      <c r="B36" s="25" t="s">
        <v>45</v>
      </c>
      <c r="C36" s="26">
        <v>36824.527999999998</v>
      </c>
      <c r="D36" s="27"/>
      <c r="E36" s="28">
        <f t="shared" si="0"/>
        <v>-18026.134778790405</v>
      </c>
      <c r="F36" s="28">
        <f t="shared" si="1"/>
        <v>-18026</v>
      </c>
      <c r="G36" s="28">
        <f t="shared" si="2"/>
        <v>-5.7935000004363246E-2</v>
      </c>
      <c r="H36" s="28">
        <f t="shared" si="3"/>
        <v>-5.7935000004363246E-2</v>
      </c>
      <c r="I36" s="28"/>
      <c r="J36" s="28"/>
      <c r="K36" s="28"/>
      <c r="O36" s="28">
        <f t="shared" ca="1" si="4"/>
        <v>4.8183549102301521E-2</v>
      </c>
      <c r="P36" s="28"/>
      <c r="Q36" s="86">
        <f t="shared" si="5"/>
        <v>21806.027999999998</v>
      </c>
    </row>
    <row r="37" spans="1:17">
      <c r="A37" s="24" t="s">
        <v>43</v>
      </c>
      <c r="B37" s="25" t="s">
        <v>45</v>
      </c>
      <c r="C37" s="26">
        <v>36824.574000000001</v>
      </c>
      <c r="D37" s="27"/>
      <c r="E37" s="28">
        <f t="shared" si="0"/>
        <v>-18026.027765338109</v>
      </c>
      <c r="F37" s="28">
        <f t="shared" si="1"/>
        <v>-18026</v>
      </c>
      <c r="G37" s="28">
        <f t="shared" si="2"/>
        <v>-1.193500000226777E-2</v>
      </c>
      <c r="H37" s="28">
        <f t="shared" si="3"/>
        <v>-1.193500000226777E-2</v>
      </c>
      <c r="I37" s="28"/>
      <c r="J37" s="28"/>
      <c r="K37" s="28"/>
      <c r="O37" s="28">
        <f t="shared" ca="1" si="4"/>
        <v>4.8183549102301521E-2</v>
      </c>
      <c r="P37" s="28"/>
      <c r="Q37" s="86">
        <f t="shared" si="5"/>
        <v>21806.074000000001</v>
      </c>
    </row>
    <row r="38" spans="1:17">
      <c r="A38" s="24" t="s">
        <v>43</v>
      </c>
      <c r="B38" s="25" t="s">
        <v>45</v>
      </c>
      <c r="C38" s="26">
        <v>36842.603999999999</v>
      </c>
      <c r="D38" s="27"/>
      <c r="E38" s="28">
        <f t="shared" si="0"/>
        <v>-17984.083144799672</v>
      </c>
      <c r="F38" s="28">
        <f t="shared" si="1"/>
        <v>-17984</v>
      </c>
      <c r="G38" s="28">
        <f t="shared" si="2"/>
        <v>-3.5739999999350403E-2</v>
      </c>
      <c r="H38" s="28">
        <f t="shared" si="3"/>
        <v>-3.5739999999350403E-2</v>
      </c>
      <c r="I38" s="28"/>
      <c r="J38" s="28"/>
      <c r="K38" s="28"/>
      <c r="O38" s="28">
        <f t="shared" ca="1" si="4"/>
        <v>4.8099712311873377E-2</v>
      </c>
      <c r="P38" s="28"/>
      <c r="Q38" s="86">
        <f t="shared" si="5"/>
        <v>21824.103999999999</v>
      </c>
    </row>
    <row r="39" spans="1:17">
      <c r="A39" s="24" t="s">
        <v>43</v>
      </c>
      <c r="B39" s="25" t="s">
        <v>44</v>
      </c>
      <c r="C39" s="26">
        <v>36847.555999999997</v>
      </c>
      <c r="D39" s="27"/>
      <c r="E39" s="28">
        <f t="shared" si="0"/>
        <v>-17972.562914022841</v>
      </c>
      <c r="F39" s="28">
        <f t="shared" si="1"/>
        <v>-17972.5</v>
      </c>
      <c r="G39" s="28">
        <f t="shared" si="2"/>
        <v>-2.704375000030268E-2</v>
      </c>
      <c r="H39" s="28">
        <f t="shared" si="3"/>
        <v>-2.704375000030268E-2</v>
      </c>
      <c r="I39" s="28"/>
      <c r="J39" s="28"/>
      <c r="K39" s="28"/>
      <c r="O39" s="28">
        <f t="shared" ca="1" si="4"/>
        <v>4.8076757000208525E-2</v>
      </c>
      <c r="P39" s="28"/>
      <c r="Q39" s="86">
        <f t="shared" si="5"/>
        <v>21829.055999999997</v>
      </c>
    </row>
    <row r="40" spans="1:17">
      <c r="A40" s="24" t="s">
        <v>43</v>
      </c>
      <c r="B40" s="25" t="s">
        <v>44</v>
      </c>
      <c r="C40" s="26">
        <v>36847.601000000002</v>
      </c>
      <c r="D40" s="27"/>
      <c r="E40" s="28">
        <f t="shared" si="0"/>
        <v>-17972.458226949937</v>
      </c>
      <c r="F40" s="28">
        <f t="shared" si="1"/>
        <v>-17972.5</v>
      </c>
      <c r="G40" s="28">
        <f t="shared" si="2"/>
        <v>1.7956250005227048E-2</v>
      </c>
      <c r="H40" s="28">
        <f t="shared" si="3"/>
        <v>1.7956250005227048E-2</v>
      </c>
      <c r="I40" s="28"/>
      <c r="J40" s="28"/>
      <c r="K40" s="28"/>
      <c r="O40" s="28">
        <f t="shared" ca="1" si="4"/>
        <v>4.8076757000208525E-2</v>
      </c>
      <c r="P40" s="28"/>
      <c r="Q40" s="86">
        <f t="shared" si="5"/>
        <v>21829.101000000002</v>
      </c>
    </row>
    <row r="41" spans="1:17">
      <c r="A41" s="24" t="s">
        <v>43</v>
      </c>
      <c r="B41" s="25" t="s">
        <v>45</v>
      </c>
      <c r="C41" s="26">
        <v>36895.449000000001</v>
      </c>
      <c r="D41" s="27"/>
      <c r="E41" s="28">
        <f t="shared" si="0"/>
        <v>-17861.14562553434</v>
      </c>
      <c r="F41" s="28">
        <f t="shared" si="1"/>
        <v>-17861</v>
      </c>
      <c r="G41" s="28">
        <f t="shared" si="2"/>
        <v>-6.2597500000265427E-2</v>
      </c>
      <c r="H41" s="28">
        <f t="shared" si="3"/>
        <v>-6.2597500000265427E-2</v>
      </c>
      <c r="I41" s="28"/>
      <c r="J41" s="28"/>
      <c r="K41" s="28"/>
      <c r="O41" s="28">
        <f t="shared" ca="1" si="4"/>
        <v>4.7854190282762388E-2</v>
      </c>
      <c r="P41" s="28"/>
      <c r="Q41" s="86">
        <f t="shared" si="5"/>
        <v>21876.949000000001</v>
      </c>
    </row>
    <row r="42" spans="1:17">
      <c r="A42" s="24" t="s">
        <v>43</v>
      </c>
      <c r="B42" s="25" t="s">
        <v>44</v>
      </c>
      <c r="C42" s="26">
        <v>36899.46</v>
      </c>
      <c r="D42" s="27"/>
      <c r="E42" s="28">
        <f t="shared" si="0"/>
        <v>-17851.814517770636</v>
      </c>
      <c r="F42" s="28">
        <f t="shared" si="1"/>
        <v>-17852</v>
      </c>
      <c r="G42" s="28">
        <f t="shared" si="2"/>
        <v>7.9729999997653067E-2</v>
      </c>
      <c r="H42" s="28">
        <f t="shared" si="3"/>
        <v>7.9729999997653067E-2</v>
      </c>
      <c r="I42" s="28"/>
      <c r="J42" s="28"/>
      <c r="K42" s="28"/>
      <c r="O42" s="28">
        <f t="shared" ca="1" si="4"/>
        <v>4.7836225256242079E-2</v>
      </c>
      <c r="P42" s="28"/>
      <c r="Q42" s="86">
        <f t="shared" si="5"/>
        <v>21880.959999999999</v>
      </c>
    </row>
    <row r="43" spans="1:17">
      <c r="A43" s="24" t="s">
        <v>43</v>
      </c>
      <c r="B43" s="25" t="s">
        <v>45</v>
      </c>
      <c r="C43" s="26">
        <v>37696.315999999999</v>
      </c>
      <c r="D43" s="27"/>
      <c r="E43" s="28">
        <f t="shared" si="0"/>
        <v>-15998.025136529395</v>
      </c>
      <c r="F43" s="28">
        <f t="shared" si="1"/>
        <v>-15998</v>
      </c>
      <c r="G43" s="28">
        <f t="shared" si="2"/>
        <v>-1.080500000534812E-2</v>
      </c>
      <c r="H43" s="28">
        <f t="shared" si="3"/>
        <v>-1.080500000534812E-2</v>
      </c>
      <c r="I43" s="28"/>
      <c r="J43" s="28"/>
      <c r="K43" s="28"/>
      <c r="O43" s="28">
        <f t="shared" ca="1" si="4"/>
        <v>4.4135429793057013E-2</v>
      </c>
      <c r="P43" s="28"/>
      <c r="Q43" s="86">
        <f t="shared" si="5"/>
        <v>22677.815999999999</v>
      </c>
    </row>
    <row r="44" spans="1:17">
      <c r="A44" s="24" t="s">
        <v>43</v>
      </c>
      <c r="B44" s="25" t="s">
        <v>44</v>
      </c>
      <c r="C44" s="26">
        <v>38002.51</v>
      </c>
      <c r="D44" s="27"/>
      <c r="E44" s="28">
        <f t="shared" si="0"/>
        <v>-15285.701723265536</v>
      </c>
      <c r="F44" s="28">
        <f t="shared" si="1"/>
        <v>-15285.5</v>
      </c>
      <c r="G44" s="28">
        <f t="shared" si="2"/>
        <v>-8.6711249998188578E-2</v>
      </c>
      <c r="H44" s="28">
        <f t="shared" si="3"/>
        <v>-8.6711249998188578E-2</v>
      </c>
      <c r="I44" s="28"/>
      <c r="J44" s="28"/>
      <c r="K44" s="28"/>
      <c r="O44" s="28">
        <f t="shared" ca="1" si="4"/>
        <v>4.2713198526865337E-2</v>
      </c>
      <c r="P44" s="28"/>
      <c r="Q44" s="86">
        <f t="shared" si="5"/>
        <v>22984.010000000002</v>
      </c>
    </row>
    <row r="45" spans="1:17">
      <c r="A45" s="29" t="s">
        <v>47</v>
      </c>
      <c r="B45" s="30" t="s">
        <v>45</v>
      </c>
      <c r="C45" s="31">
        <v>41411.353000000003</v>
      </c>
      <c r="D45" s="31"/>
      <c r="E45" s="29">
        <f t="shared" si="0"/>
        <v>-7355.4395984669118</v>
      </c>
      <c r="F45" s="29">
        <f t="shared" si="1"/>
        <v>-7355.5</v>
      </c>
      <c r="G45" s="29">
        <f t="shared" si="2"/>
        <v>2.5963749998481944E-2</v>
      </c>
      <c r="H45" s="29"/>
      <c r="I45" s="29">
        <f>G45</f>
        <v>2.5963749998481944E-2</v>
      </c>
      <c r="J45" s="29"/>
      <c r="K45" s="29"/>
      <c r="L45" s="29"/>
      <c r="M45" s="29"/>
      <c r="O45" s="29">
        <f t="shared" ca="1" si="4"/>
        <v>2.6884014048409264E-2</v>
      </c>
      <c r="P45" s="29"/>
      <c r="Q45" s="87">
        <f t="shared" si="5"/>
        <v>26392.853000000003</v>
      </c>
    </row>
    <row r="46" spans="1:17" s="28" customFormat="1">
      <c r="A46" s="28" t="s">
        <v>48</v>
      </c>
      <c r="B46" s="32"/>
      <c r="C46" s="33">
        <v>41664.296999999999</v>
      </c>
      <c r="D46" s="33"/>
      <c r="E46" s="28">
        <f t="shared" si="0"/>
        <v>-6766.9958881244202</v>
      </c>
      <c r="F46" s="28">
        <f t="shared" si="1"/>
        <v>-6767</v>
      </c>
      <c r="G46" s="28">
        <f t="shared" si="2"/>
        <v>1.7674999980954453E-3</v>
      </c>
      <c r="I46" s="28">
        <f>G46</f>
        <v>1.7674999980954453E-3</v>
      </c>
      <c r="O46" s="28">
        <f t="shared" ca="1" si="4"/>
        <v>2.570930092538639E-2</v>
      </c>
      <c r="Q46" s="86">
        <f t="shared" si="5"/>
        <v>26645.796999999999</v>
      </c>
    </row>
    <row r="47" spans="1:17" s="28" customFormat="1">
      <c r="A47" s="28" t="s">
        <v>49</v>
      </c>
      <c r="B47" s="32"/>
      <c r="C47" s="33">
        <v>42402.345000000001</v>
      </c>
      <c r="D47" s="33"/>
      <c r="E47" s="28">
        <f t="shared" si="0"/>
        <v>-5050.0162264962973</v>
      </c>
      <c r="F47" s="28">
        <f t="shared" si="1"/>
        <v>-5050</v>
      </c>
      <c r="G47" s="28">
        <f t="shared" si="2"/>
        <v>-6.9749999966006726E-3</v>
      </c>
      <c r="I47" s="28">
        <f>G47</f>
        <v>-6.9749999966006726E-3</v>
      </c>
      <c r="O47" s="28">
        <f t="shared" ca="1" si="4"/>
        <v>2.2281973088121687E-2</v>
      </c>
      <c r="Q47" s="86">
        <f t="shared" si="5"/>
        <v>27383.845000000001</v>
      </c>
    </row>
    <row r="48" spans="1:17" s="28" customFormat="1">
      <c r="A48" s="28" t="s">
        <v>49</v>
      </c>
      <c r="B48" s="32"/>
      <c r="C48" s="33">
        <v>42403.256000000001</v>
      </c>
      <c r="D48" s="33"/>
      <c r="E48" s="28">
        <f t="shared" si="0"/>
        <v>-5047.8968948650981</v>
      </c>
      <c r="F48" s="28">
        <f t="shared" si="1"/>
        <v>-5048</v>
      </c>
      <c r="G48" s="28">
        <f t="shared" si="2"/>
        <v>4.43200000008801E-2</v>
      </c>
      <c r="I48" s="28">
        <f>G48</f>
        <v>4.43200000008801E-2</v>
      </c>
      <c r="O48" s="28">
        <f t="shared" ca="1" si="4"/>
        <v>2.2277980860006062E-2</v>
      </c>
      <c r="Q48" s="86">
        <f t="shared" si="5"/>
        <v>27384.756000000001</v>
      </c>
    </row>
    <row r="49" spans="1:21" s="28" customFormat="1">
      <c r="A49" s="28" t="s">
        <v>50</v>
      </c>
      <c r="B49" s="32"/>
      <c r="C49" s="33">
        <v>42448.311000000002</v>
      </c>
      <c r="D49" s="33"/>
      <c r="E49" s="28">
        <f t="shared" si="0"/>
        <v>-4943.0818711069478</v>
      </c>
      <c r="F49" s="28">
        <f t="shared" si="1"/>
        <v>-4943</v>
      </c>
      <c r="O49" s="28">
        <f t="shared" ca="1" si="4"/>
        <v>2.2068388883935711E-2</v>
      </c>
      <c r="Q49" s="86">
        <f t="shared" si="5"/>
        <v>27429.811000000002</v>
      </c>
      <c r="U49" s="28">
        <v>-3.5192499999538995E-2</v>
      </c>
    </row>
    <row r="50" spans="1:21">
      <c r="A50" s="34" t="s">
        <v>51</v>
      </c>
      <c r="B50" s="35"/>
      <c r="C50" s="34">
        <v>43291.446900000003</v>
      </c>
      <c r="D50" s="36"/>
      <c r="E50" s="28">
        <f t="shared" si="0"/>
        <v>-2981.6278839834558</v>
      </c>
      <c r="F50" s="28">
        <f t="shared" si="1"/>
        <v>-2981.5</v>
      </c>
      <c r="I50" s="28"/>
      <c r="J50" s="28"/>
      <c r="K50" s="28"/>
      <c r="N50" s="28"/>
      <c r="O50" s="28">
        <f t="shared" ca="1" si="4"/>
        <v>1.8153011159535763E-2</v>
      </c>
      <c r="P50" s="28"/>
      <c r="Q50" s="86">
        <f t="shared" si="5"/>
        <v>28272.946900000003</v>
      </c>
      <c r="U50" s="28">
        <v>-5.4971249999653082E-2</v>
      </c>
    </row>
    <row r="51" spans="1:21">
      <c r="A51" s="34" t="s">
        <v>51</v>
      </c>
      <c r="B51" s="35" t="s">
        <v>45</v>
      </c>
      <c r="C51" s="34">
        <v>43333.497100000001</v>
      </c>
      <c r="D51" s="36"/>
      <c r="E51" s="28">
        <f t="shared" si="0"/>
        <v>-2883.8031650391717</v>
      </c>
      <c r="F51" s="28">
        <f t="shared" si="1"/>
        <v>-2884</v>
      </c>
      <c r="I51" s="28"/>
      <c r="J51" s="28"/>
      <c r="K51" s="28"/>
      <c r="N51" s="28"/>
      <c r="O51" s="28">
        <f t="shared" ca="1" si="4"/>
        <v>1.7958390038899007E-2</v>
      </c>
      <c r="P51" s="28"/>
      <c r="Q51" s="86">
        <f t="shared" si="5"/>
        <v>28314.997100000001</v>
      </c>
      <c r="U51" s="28">
        <v>8.4609999998065177E-2</v>
      </c>
    </row>
    <row r="52" spans="1:21" s="28" customFormat="1">
      <c r="A52" s="24" t="s">
        <v>52</v>
      </c>
      <c r="B52" s="25" t="s">
        <v>44</v>
      </c>
      <c r="C52" s="26">
        <v>44290.288</v>
      </c>
      <c r="D52" s="27"/>
      <c r="E52" s="28">
        <f t="shared" si="0"/>
        <v>-657.94452748326603</v>
      </c>
      <c r="F52" s="28">
        <f t="shared" si="1"/>
        <v>-658</v>
      </c>
      <c r="G52" s="28">
        <f t="shared" ref="G52:G70" si="6">+C52-(C$7+F52*C$8)</f>
        <v>2.3844999996072147E-2</v>
      </c>
      <c r="I52" s="28">
        <f>G52</f>
        <v>2.3844999996072147E-2</v>
      </c>
      <c r="L52" s="1"/>
      <c r="M52" s="1"/>
      <c r="N52" s="1"/>
      <c r="O52" s="28">
        <f t="shared" ca="1" si="4"/>
        <v>1.3515040146207554E-2</v>
      </c>
      <c r="Q52" s="86">
        <f t="shared" si="5"/>
        <v>29271.788</v>
      </c>
      <c r="R52" s="1"/>
      <c r="S52" s="1"/>
      <c r="T52" s="1"/>
      <c r="U52" s="1"/>
    </row>
    <row r="53" spans="1:21" s="28" customFormat="1">
      <c r="A53" s="28" t="s">
        <v>53</v>
      </c>
      <c r="B53" s="32"/>
      <c r="C53" s="33">
        <v>44544.307500000003</v>
      </c>
      <c r="D53" s="33"/>
      <c r="E53" s="28">
        <f t="shared" si="0"/>
        <v>-66.998796098658175</v>
      </c>
      <c r="F53" s="28">
        <f t="shared" si="1"/>
        <v>-67</v>
      </c>
      <c r="G53" s="28">
        <f t="shared" si="6"/>
        <v>5.1750000420724973E-4</v>
      </c>
      <c r="J53" s="28">
        <f>G53</f>
        <v>5.1750000420724973E-4</v>
      </c>
      <c r="O53" s="28">
        <f t="shared" ca="1" si="4"/>
        <v>1.2335336738040147E-2</v>
      </c>
      <c r="Q53" s="86">
        <f t="shared" si="5"/>
        <v>29525.807500000003</v>
      </c>
      <c r="R53" s="1"/>
    </row>
    <row r="54" spans="1:21" s="28" customFormat="1">
      <c r="A54" s="24" t="s">
        <v>52</v>
      </c>
      <c r="B54" s="25" t="s">
        <v>45</v>
      </c>
      <c r="C54" s="26">
        <v>44545.31</v>
      </c>
      <c r="D54" s="27"/>
      <c r="E54" s="28">
        <f t="shared" si="0"/>
        <v>-64.666600752591663</v>
      </c>
      <c r="F54" s="28">
        <f t="shared" si="1"/>
        <v>-64.5</v>
      </c>
      <c r="G54" s="28">
        <f t="shared" si="6"/>
        <v>-7.1613750005781185E-2</v>
      </c>
      <c r="I54" s="28">
        <f>G54</f>
        <v>-7.1613750005781185E-2</v>
      </c>
      <c r="L54" s="1"/>
      <c r="M54" s="1"/>
      <c r="N54" s="1"/>
      <c r="O54" s="28">
        <f t="shared" ca="1" si="4"/>
        <v>1.2330346452895614E-2</v>
      </c>
      <c r="Q54" s="86">
        <f t="shared" si="5"/>
        <v>29526.809999999998</v>
      </c>
      <c r="R54" s="1"/>
      <c r="S54" s="1"/>
      <c r="T54" s="1"/>
      <c r="U54" s="1"/>
    </row>
    <row r="55" spans="1:21">
      <c r="A55" s="28" t="s">
        <v>54</v>
      </c>
      <c r="B55" s="32"/>
      <c r="C55" s="33">
        <v>44573.107100000001</v>
      </c>
      <c r="D55" s="33" t="s">
        <v>15</v>
      </c>
      <c r="E55" s="28">
        <f t="shared" si="0"/>
        <v>0</v>
      </c>
      <c r="F55" s="28">
        <f t="shared" si="1"/>
        <v>0</v>
      </c>
      <c r="G55" s="28">
        <f t="shared" si="6"/>
        <v>0</v>
      </c>
      <c r="H55" s="28"/>
      <c r="I55" s="28"/>
      <c r="J55" s="28">
        <f>G55</f>
        <v>0</v>
      </c>
      <c r="K55" s="28"/>
      <c r="L55" s="28"/>
      <c r="M55" s="28"/>
      <c r="N55" s="28"/>
      <c r="O55" s="28">
        <f t="shared" ca="1" si="4"/>
        <v>1.2201597096166684E-2</v>
      </c>
      <c r="P55" s="28"/>
      <c r="Q55" s="86">
        <f t="shared" si="5"/>
        <v>29554.607100000001</v>
      </c>
      <c r="R55" s="28"/>
      <c r="S55" s="28"/>
      <c r="T55" s="28"/>
      <c r="U55" s="28"/>
    </row>
    <row r="56" spans="1:21" s="28" customFormat="1">
      <c r="A56" s="28" t="s">
        <v>53</v>
      </c>
      <c r="B56" s="32"/>
      <c r="C56" s="33">
        <v>44573.107400000001</v>
      </c>
      <c r="D56" s="33"/>
      <c r="E56" s="28">
        <f t="shared" si="0"/>
        <v>6.9791381857106833E-4</v>
      </c>
      <c r="F56" s="28">
        <f t="shared" si="1"/>
        <v>0</v>
      </c>
      <c r="G56" s="28">
        <f t="shared" si="6"/>
        <v>2.9999999969732016E-4</v>
      </c>
      <c r="J56" s="28">
        <f>G56</f>
        <v>2.9999999969732016E-4</v>
      </c>
      <c r="O56" s="28">
        <f t="shared" ca="1" si="4"/>
        <v>1.2201597096166684E-2</v>
      </c>
      <c r="Q56" s="86">
        <f t="shared" si="5"/>
        <v>29554.607400000001</v>
      </c>
      <c r="R56" s="1"/>
    </row>
    <row r="57" spans="1:21" s="28" customFormat="1">
      <c r="A57" s="28" t="s">
        <v>53</v>
      </c>
      <c r="B57" s="32"/>
      <c r="C57" s="33">
        <v>44578.264300000003</v>
      </c>
      <c r="D57" s="33"/>
      <c r="E57" s="28">
        <f t="shared" si="0"/>
        <v>11.9976038292239</v>
      </c>
      <c r="F57" s="28">
        <f t="shared" si="1"/>
        <v>12</v>
      </c>
      <c r="G57" s="28">
        <f t="shared" si="6"/>
        <v>-1.0299999994458631E-3</v>
      </c>
      <c r="J57" s="28">
        <f>G57</f>
        <v>-1.0299999994458631E-3</v>
      </c>
      <c r="L57" s="1"/>
      <c r="O57" s="28">
        <f t="shared" ca="1" si="4"/>
        <v>1.2177643727472929E-2</v>
      </c>
      <c r="Q57" s="86">
        <f t="shared" si="5"/>
        <v>29559.764300000003</v>
      </c>
      <c r="R57" s="1"/>
    </row>
    <row r="58" spans="1:21" s="28" customFormat="1">
      <c r="A58" s="28" t="s">
        <v>53</v>
      </c>
      <c r="B58" s="32"/>
      <c r="C58" s="33">
        <v>44579.125200000002</v>
      </c>
      <c r="D58" s="33"/>
      <c r="E58" s="28">
        <f t="shared" si="0"/>
        <v>14.000383852603255</v>
      </c>
      <c r="F58" s="28">
        <f t="shared" si="1"/>
        <v>14</v>
      </c>
      <c r="G58" s="28">
        <f t="shared" si="6"/>
        <v>1.6499999765073881E-4</v>
      </c>
      <c r="J58" s="28">
        <f>G58</f>
        <v>1.6499999765073881E-4</v>
      </c>
      <c r="O58" s="28">
        <f t="shared" ca="1" si="4"/>
        <v>1.2173651499357304E-2</v>
      </c>
      <c r="Q58" s="86">
        <f t="shared" si="5"/>
        <v>29560.625200000002</v>
      </c>
      <c r="R58" s="1"/>
    </row>
    <row r="59" spans="1:21" s="28" customFormat="1">
      <c r="A59" s="24" t="s">
        <v>55</v>
      </c>
      <c r="B59" s="25" t="s">
        <v>45</v>
      </c>
      <c r="C59" s="26">
        <v>44841.599000000002</v>
      </c>
      <c r="D59" s="27"/>
      <c r="E59" s="28">
        <f t="shared" si="0"/>
        <v>624.61402457820043</v>
      </c>
      <c r="F59" s="28">
        <f t="shared" si="1"/>
        <v>624.5</v>
      </c>
      <c r="G59" s="28">
        <f t="shared" si="6"/>
        <v>4.9013750001904555E-2</v>
      </c>
      <c r="I59" s="28">
        <f t="shared" ref="I59:I77" si="7">G59</f>
        <v>4.9013750001904555E-2</v>
      </c>
      <c r="L59" s="1"/>
      <c r="M59" s="1"/>
      <c r="O59" s="28">
        <f t="shared" ca="1" si="4"/>
        <v>1.0955023867062545E-2</v>
      </c>
      <c r="Q59" s="86">
        <f t="shared" si="5"/>
        <v>29823.099000000002</v>
      </c>
      <c r="R59" s="1"/>
      <c r="S59" s="1"/>
      <c r="T59" s="1"/>
      <c r="U59" s="1"/>
    </row>
    <row r="60" spans="1:21">
      <c r="A60" s="24" t="s">
        <v>55</v>
      </c>
      <c r="B60" s="25" t="s">
        <v>44</v>
      </c>
      <c r="C60" s="26">
        <v>44982.334999999999</v>
      </c>
      <c r="D60" s="27"/>
      <c r="E60" s="28">
        <f t="shared" si="0"/>
        <v>952.01935547658331</v>
      </c>
      <c r="F60" s="28">
        <f t="shared" si="1"/>
        <v>952</v>
      </c>
      <c r="G60" s="28">
        <f t="shared" si="6"/>
        <v>8.3200000008218922E-3</v>
      </c>
      <c r="H60" s="28"/>
      <c r="I60" s="28">
        <f t="shared" si="7"/>
        <v>8.3200000008218922E-3</v>
      </c>
      <c r="J60" s="28"/>
      <c r="K60" s="28"/>
      <c r="N60" s="28"/>
      <c r="O60" s="28">
        <f t="shared" ca="1" si="4"/>
        <v>1.0301296513128829E-2</v>
      </c>
      <c r="P60" s="28"/>
      <c r="Q60" s="86">
        <f t="shared" si="5"/>
        <v>29963.834999999999</v>
      </c>
    </row>
    <row r="61" spans="1:21">
      <c r="A61" s="24" t="s">
        <v>56</v>
      </c>
      <c r="B61" s="25" t="s">
        <v>44</v>
      </c>
      <c r="C61" s="26">
        <v>45001.338000000003</v>
      </c>
      <c r="D61" s="27"/>
      <c r="E61" s="28">
        <f t="shared" si="0"/>
        <v>996.22754316888302</v>
      </c>
      <c r="F61" s="28">
        <f t="shared" si="1"/>
        <v>996</v>
      </c>
      <c r="G61" s="28">
        <f t="shared" si="6"/>
        <v>9.780999999929918E-2</v>
      </c>
      <c r="H61" s="28"/>
      <c r="I61" s="28">
        <f t="shared" si="7"/>
        <v>9.780999999929918E-2</v>
      </c>
      <c r="J61" s="28"/>
      <c r="K61" s="28"/>
      <c r="N61" s="28"/>
      <c r="O61" s="28">
        <f t="shared" ca="1" si="4"/>
        <v>1.0213467494585064E-2</v>
      </c>
      <c r="P61" s="28"/>
      <c r="Q61" s="86">
        <f t="shared" si="5"/>
        <v>29982.838000000003</v>
      </c>
    </row>
    <row r="62" spans="1:21">
      <c r="A62" s="24" t="s">
        <v>56</v>
      </c>
      <c r="B62" s="25" t="s">
        <v>44</v>
      </c>
      <c r="C62" s="26">
        <v>45001.345000000001</v>
      </c>
      <c r="D62" s="27"/>
      <c r="E62" s="28">
        <f t="shared" si="0"/>
        <v>996.24382782466091</v>
      </c>
      <c r="F62" s="28">
        <f t="shared" si="1"/>
        <v>996</v>
      </c>
      <c r="G62" s="28">
        <f t="shared" si="6"/>
        <v>0.10480999999708729</v>
      </c>
      <c r="H62" s="28"/>
      <c r="I62" s="28">
        <f t="shared" si="7"/>
        <v>0.10480999999708729</v>
      </c>
      <c r="J62" s="28"/>
      <c r="K62" s="28"/>
      <c r="N62" s="28"/>
      <c r="O62" s="28">
        <f t="shared" ca="1" si="4"/>
        <v>1.0213467494585064E-2</v>
      </c>
      <c r="P62" s="28"/>
      <c r="Q62" s="86">
        <f t="shared" si="5"/>
        <v>29982.845000000001</v>
      </c>
    </row>
    <row r="63" spans="1:21">
      <c r="A63" s="24" t="s">
        <v>55</v>
      </c>
      <c r="B63" s="25" t="s">
        <v>44</v>
      </c>
      <c r="C63" s="26">
        <v>45012.421999999999</v>
      </c>
      <c r="D63" s="27"/>
      <c r="E63" s="28">
        <f t="shared" si="0"/>
        <v>1022.0131324116936</v>
      </c>
      <c r="F63" s="28">
        <f t="shared" si="1"/>
        <v>1022</v>
      </c>
      <c r="G63" s="28">
        <f t="shared" si="6"/>
        <v>5.6449999974574894E-3</v>
      </c>
      <c r="H63" s="28"/>
      <c r="I63" s="28">
        <f t="shared" si="7"/>
        <v>5.6449999974574894E-3</v>
      </c>
      <c r="J63" s="28"/>
      <c r="K63" s="28"/>
      <c r="O63" s="28">
        <f t="shared" ca="1" si="4"/>
        <v>1.0161568529081929E-2</v>
      </c>
      <c r="P63" s="28"/>
      <c r="Q63" s="86">
        <f t="shared" si="5"/>
        <v>29993.921999999999</v>
      </c>
    </row>
    <row r="64" spans="1:21">
      <c r="A64" s="24" t="s">
        <v>55</v>
      </c>
      <c r="B64" s="25" t="s">
        <v>44</v>
      </c>
      <c r="C64" s="26">
        <v>45052.394</v>
      </c>
      <c r="D64" s="27"/>
      <c r="E64" s="28">
        <f t="shared" si="0"/>
        <v>1115.0031696919273</v>
      </c>
      <c r="F64" s="28">
        <f t="shared" si="1"/>
        <v>1115</v>
      </c>
      <c r="G64" s="28">
        <f t="shared" si="6"/>
        <v>1.3624999992316589E-3</v>
      </c>
      <c r="H64" s="28"/>
      <c r="I64" s="28">
        <f t="shared" si="7"/>
        <v>1.3624999992316589E-3</v>
      </c>
      <c r="J64" s="28"/>
      <c r="K64" s="28"/>
      <c r="O64" s="28">
        <f t="shared" ca="1" si="4"/>
        <v>9.9759299217053315E-3</v>
      </c>
      <c r="P64" s="28"/>
      <c r="Q64" s="86">
        <f t="shared" si="5"/>
        <v>30033.894</v>
      </c>
    </row>
    <row r="65" spans="1:21">
      <c r="A65" s="24" t="s">
        <v>55</v>
      </c>
      <c r="B65" s="25" t="s">
        <v>44</v>
      </c>
      <c r="C65" s="26">
        <v>45198.538999999997</v>
      </c>
      <c r="D65" s="27"/>
      <c r="E65" s="28">
        <f t="shared" si="0"/>
        <v>1454.9918867518413</v>
      </c>
      <c r="F65" s="28">
        <f t="shared" si="1"/>
        <v>1455</v>
      </c>
      <c r="G65" s="28">
        <f t="shared" si="6"/>
        <v>-3.4875000055762939E-3</v>
      </c>
      <c r="H65" s="28"/>
      <c r="I65" s="28">
        <f t="shared" si="7"/>
        <v>-3.4875000055762939E-3</v>
      </c>
      <c r="J65" s="28"/>
      <c r="K65" s="28"/>
      <c r="O65" s="28">
        <f t="shared" ca="1" si="4"/>
        <v>9.2972511420489554E-3</v>
      </c>
      <c r="P65" s="28"/>
      <c r="Q65" s="86">
        <f t="shared" si="5"/>
        <v>30180.038999999997</v>
      </c>
    </row>
    <row r="66" spans="1:21">
      <c r="A66" s="24" t="s">
        <v>55</v>
      </c>
      <c r="B66" s="25" t="s">
        <v>44</v>
      </c>
      <c r="C66" s="26">
        <v>45322.355000000003</v>
      </c>
      <c r="D66" s="27"/>
      <c r="E66" s="28">
        <f t="shared" si="0"/>
        <v>1743.0348782431231</v>
      </c>
      <c r="F66" s="28">
        <f t="shared" si="1"/>
        <v>1743</v>
      </c>
      <c r="G66" s="28">
        <f t="shared" si="6"/>
        <v>1.4992500000516884E-2</v>
      </c>
      <c r="H66" s="28"/>
      <c r="I66" s="28">
        <f t="shared" si="7"/>
        <v>1.4992500000516884E-2</v>
      </c>
      <c r="J66" s="28"/>
      <c r="K66" s="28"/>
      <c r="O66" s="28">
        <f t="shared" ca="1" si="4"/>
        <v>8.722370293398847E-3</v>
      </c>
      <c r="P66" s="28"/>
      <c r="Q66" s="86">
        <f t="shared" si="5"/>
        <v>30303.855000000003</v>
      </c>
    </row>
    <row r="67" spans="1:21" s="28" customFormat="1">
      <c r="A67" s="24" t="s">
        <v>55</v>
      </c>
      <c r="B67" s="25" t="s">
        <v>44</v>
      </c>
      <c r="C67" s="26">
        <v>45326.226000000002</v>
      </c>
      <c r="D67" s="27"/>
      <c r="E67" s="28">
        <f t="shared" si="0"/>
        <v>1752.040292891169</v>
      </c>
      <c r="F67" s="28">
        <f t="shared" si="1"/>
        <v>1752</v>
      </c>
      <c r="G67" s="28">
        <f t="shared" si="6"/>
        <v>1.7319999999017455E-2</v>
      </c>
      <c r="I67" s="28">
        <f t="shared" si="7"/>
        <v>1.7319999999017455E-2</v>
      </c>
      <c r="L67" s="1"/>
      <c r="M67" s="1"/>
      <c r="N67" s="1"/>
      <c r="O67" s="28">
        <f t="shared" ca="1" si="4"/>
        <v>8.7044052668785316E-3</v>
      </c>
      <c r="Q67" s="86">
        <f t="shared" si="5"/>
        <v>30307.726000000002</v>
      </c>
      <c r="R67" s="1"/>
      <c r="S67" s="1"/>
      <c r="T67" s="1"/>
      <c r="U67" s="1"/>
    </row>
    <row r="68" spans="1:21" s="28" customFormat="1">
      <c r="A68" s="24" t="s">
        <v>55</v>
      </c>
      <c r="B68" s="25" t="s">
        <v>44</v>
      </c>
      <c r="C68" s="26">
        <v>45341.262999999999</v>
      </c>
      <c r="D68" s="27"/>
      <c r="E68" s="28">
        <f t="shared" si="0"/>
        <v>1787.0220598926326</v>
      </c>
      <c r="F68" s="28">
        <f t="shared" si="1"/>
        <v>1787</v>
      </c>
      <c r="G68" s="28">
        <f t="shared" si="6"/>
        <v>9.4824999978300184E-3</v>
      </c>
      <c r="I68" s="28">
        <f t="shared" si="7"/>
        <v>9.4824999978300184E-3</v>
      </c>
      <c r="L68" s="1"/>
      <c r="M68" s="1"/>
      <c r="N68" s="1"/>
      <c r="O68" s="28">
        <f t="shared" ca="1" si="4"/>
        <v>8.6345412748550822E-3</v>
      </c>
      <c r="Q68" s="86">
        <f t="shared" si="5"/>
        <v>30322.762999999999</v>
      </c>
      <c r="R68" s="1"/>
      <c r="S68" s="1"/>
      <c r="T68" s="1"/>
      <c r="U68" s="1"/>
    </row>
    <row r="69" spans="1:21" s="28" customFormat="1">
      <c r="A69" s="24" t="s">
        <v>55</v>
      </c>
      <c r="B69" s="25" t="s">
        <v>44</v>
      </c>
      <c r="C69" s="26">
        <v>45671.387999999999</v>
      </c>
      <c r="D69" s="27"/>
      <c r="E69" s="28">
        <f t="shared" si="0"/>
        <v>2555.0180585200687</v>
      </c>
      <c r="F69" s="28">
        <f t="shared" si="1"/>
        <v>2555</v>
      </c>
      <c r="G69" s="28">
        <f t="shared" si="6"/>
        <v>7.7624999976251274E-3</v>
      </c>
      <c r="I69" s="28">
        <f t="shared" si="7"/>
        <v>7.7624999976251274E-3</v>
      </c>
      <c r="L69" s="1"/>
      <c r="M69" s="1"/>
      <c r="N69" s="1"/>
      <c r="O69" s="28">
        <f t="shared" ca="1" si="4"/>
        <v>7.1015256784547958E-3</v>
      </c>
      <c r="Q69" s="86">
        <f t="shared" si="5"/>
        <v>30652.887999999999</v>
      </c>
      <c r="R69" s="1"/>
      <c r="S69" s="1"/>
      <c r="T69" s="1"/>
      <c r="U69" s="1"/>
    </row>
    <row r="70" spans="1:21" s="28" customFormat="1">
      <c r="A70" s="24" t="s">
        <v>55</v>
      </c>
      <c r="B70" s="25" t="s">
        <v>44</v>
      </c>
      <c r="C70" s="26">
        <v>45674.383999999998</v>
      </c>
      <c r="D70" s="27"/>
      <c r="E70" s="28">
        <f t="shared" si="0"/>
        <v>2561.9878911952287</v>
      </c>
      <c r="F70" s="28">
        <f t="shared" si="1"/>
        <v>2562</v>
      </c>
      <c r="G70" s="28">
        <f t="shared" si="6"/>
        <v>-5.2050000012968667E-3</v>
      </c>
      <c r="I70" s="28">
        <f t="shared" si="7"/>
        <v>-5.2050000012968667E-3</v>
      </c>
      <c r="L70" s="1"/>
      <c r="M70" s="1"/>
      <c r="N70" s="1"/>
      <c r="O70" s="28">
        <f t="shared" ca="1" si="4"/>
        <v>7.0875528800501061E-3</v>
      </c>
      <c r="Q70" s="86">
        <f t="shared" si="5"/>
        <v>30655.883999999998</v>
      </c>
      <c r="R70" s="1"/>
      <c r="S70" s="1"/>
      <c r="T70" s="1"/>
      <c r="U70" s="1"/>
    </row>
    <row r="71" spans="1:21" s="28" customFormat="1">
      <c r="A71" s="28" t="s">
        <v>57</v>
      </c>
      <c r="B71" s="32"/>
      <c r="C71" s="33">
        <v>45721.332000000002</v>
      </c>
      <c r="D71" s="33"/>
      <c r="E71" s="28">
        <f t="shared" si="0"/>
        <v>2671.206751153014</v>
      </c>
      <c r="F71" s="28">
        <f t="shared" si="1"/>
        <v>2671</v>
      </c>
      <c r="I71" s="28">
        <f t="shared" si="7"/>
        <v>0</v>
      </c>
      <c r="O71" s="28">
        <f t="shared" ca="1" si="4"/>
        <v>6.8699764477485031E-3</v>
      </c>
      <c r="Q71" s="86">
        <f t="shared" si="5"/>
        <v>30702.832000000002</v>
      </c>
      <c r="U71" s="28">
        <v>8.8872500004072208E-2</v>
      </c>
    </row>
    <row r="72" spans="1:21">
      <c r="A72" s="24" t="s">
        <v>58</v>
      </c>
      <c r="B72" s="25" t="s">
        <v>44</v>
      </c>
      <c r="C72" s="26">
        <v>46034.595999999998</v>
      </c>
      <c r="D72" s="27"/>
      <c r="E72" s="28">
        <f t="shared" si="0"/>
        <v>3399.9776667577753</v>
      </c>
      <c r="F72" s="28">
        <f t="shared" si="1"/>
        <v>3400</v>
      </c>
      <c r="G72" s="28">
        <f t="shared" ref="G72:G84" si="8">+C72-(C$7+F72*C$8)</f>
        <v>-9.6000000048661605E-3</v>
      </c>
      <c r="H72" s="28"/>
      <c r="I72" s="28">
        <f t="shared" si="7"/>
        <v>-9.6000000048661605E-3</v>
      </c>
      <c r="J72" s="28"/>
      <c r="K72" s="28"/>
      <c r="N72" s="28"/>
      <c r="O72" s="28">
        <f t="shared" ca="1" si="4"/>
        <v>5.4148092996029193E-3</v>
      </c>
      <c r="P72" s="28"/>
      <c r="Q72" s="86">
        <f t="shared" si="5"/>
        <v>31016.095999999998</v>
      </c>
    </row>
    <row r="73" spans="1:21" s="28" customFormat="1">
      <c r="A73" s="28" t="s">
        <v>59</v>
      </c>
      <c r="B73" s="32" t="s">
        <v>45</v>
      </c>
      <c r="C73" s="33">
        <v>46059.338000000003</v>
      </c>
      <c r="D73" s="33"/>
      <c r="E73" s="28">
        <f t="shared" si="0"/>
        <v>3457.536945812813</v>
      </c>
      <c r="F73" s="28">
        <f t="shared" si="1"/>
        <v>3457.5</v>
      </c>
      <c r="G73" s="28">
        <f t="shared" si="8"/>
        <v>1.5881250001257285E-2</v>
      </c>
      <c r="I73" s="28">
        <f t="shared" si="7"/>
        <v>1.5881250001257285E-2</v>
      </c>
      <c r="N73" s="1"/>
      <c r="O73" s="28">
        <f t="shared" ca="1" si="4"/>
        <v>5.3000327412786787E-3</v>
      </c>
      <c r="Q73" s="86">
        <f t="shared" si="5"/>
        <v>31040.838000000003</v>
      </c>
    </row>
    <row r="74" spans="1:21" s="28" customFormat="1">
      <c r="A74" s="28" t="s">
        <v>59</v>
      </c>
      <c r="B74" s="32"/>
      <c r="C74" s="33">
        <v>46059.548000000003</v>
      </c>
      <c r="D74" s="33"/>
      <c r="E74" s="28">
        <f t="shared" si="0"/>
        <v>3458.0254854863038</v>
      </c>
      <c r="F74" s="28">
        <f t="shared" si="1"/>
        <v>3458</v>
      </c>
      <c r="G74" s="28">
        <f t="shared" si="8"/>
        <v>1.0954999997920822E-2</v>
      </c>
      <c r="I74" s="28">
        <f t="shared" si="7"/>
        <v>1.0954999997920822E-2</v>
      </c>
      <c r="O74" s="28">
        <f t="shared" ca="1" si="4"/>
        <v>5.2990346842497725E-3</v>
      </c>
      <c r="Q74" s="86">
        <f t="shared" si="5"/>
        <v>31041.048000000003</v>
      </c>
    </row>
    <row r="75" spans="1:21" s="28" customFormat="1">
      <c r="A75" s="28" t="s">
        <v>60</v>
      </c>
      <c r="B75" s="32" t="s">
        <v>45</v>
      </c>
      <c r="C75" s="33">
        <v>46108.336000000003</v>
      </c>
      <c r="D75" s="33"/>
      <c r="E75" s="28">
        <f t="shared" si="0"/>
        <v>3571.5248835356356</v>
      </c>
      <c r="F75" s="28">
        <f t="shared" si="1"/>
        <v>3571.5</v>
      </c>
      <c r="G75" s="28">
        <f t="shared" si="8"/>
        <v>1.0696249999455176E-2</v>
      </c>
      <c r="I75" s="28">
        <f t="shared" si="7"/>
        <v>1.0696249999455176E-2</v>
      </c>
      <c r="O75" s="28">
        <f t="shared" ca="1" si="4"/>
        <v>5.0724757386880117E-3</v>
      </c>
      <c r="Q75" s="86">
        <f t="shared" si="5"/>
        <v>31089.836000000003</v>
      </c>
    </row>
    <row r="76" spans="1:21" s="28" customFormat="1">
      <c r="A76" s="24" t="s">
        <v>61</v>
      </c>
      <c r="B76" s="25" t="s">
        <v>44</v>
      </c>
      <c r="C76" s="26">
        <v>46109.392</v>
      </c>
      <c r="D76" s="27"/>
      <c r="E76" s="28">
        <f t="shared" si="0"/>
        <v>3573.9815401794772</v>
      </c>
      <c r="F76" s="28">
        <f t="shared" si="1"/>
        <v>3574</v>
      </c>
      <c r="G76" s="28">
        <f t="shared" si="8"/>
        <v>-7.9350000014528632E-3</v>
      </c>
      <c r="I76" s="28">
        <f t="shared" si="7"/>
        <v>-7.9350000014528632E-3</v>
      </c>
      <c r="L76" s="1"/>
      <c r="M76" s="1"/>
      <c r="N76" s="1"/>
      <c r="O76" s="28">
        <f t="shared" ca="1" si="4"/>
        <v>5.0674854535434789E-3</v>
      </c>
      <c r="Q76" s="86">
        <f t="shared" si="5"/>
        <v>31090.892</v>
      </c>
      <c r="R76" s="1"/>
      <c r="S76" s="1"/>
      <c r="T76" s="1"/>
      <c r="U76" s="1"/>
    </row>
    <row r="77" spans="1:21" s="28" customFormat="1">
      <c r="A77" s="28" t="s">
        <v>60</v>
      </c>
      <c r="B77" s="32" t="s">
        <v>45</v>
      </c>
      <c r="C77" s="33">
        <v>46109.396000000001</v>
      </c>
      <c r="D77" s="33"/>
      <c r="E77" s="28">
        <f t="shared" si="0"/>
        <v>3573.9908456970693</v>
      </c>
      <c r="F77" s="28">
        <f t="shared" si="1"/>
        <v>3574</v>
      </c>
      <c r="G77" s="28">
        <f t="shared" si="8"/>
        <v>-3.935000000637956E-3</v>
      </c>
      <c r="I77" s="28">
        <f t="shared" si="7"/>
        <v>-3.935000000637956E-3</v>
      </c>
      <c r="O77" s="28">
        <f t="shared" ca="1" si="4"/>
        <v>5.0674854535434789E-3</v>
      </c>
      <c r="Q77" s="86">
        <f t="shared" si="5"/>
        <v>31090.896000000001</v>
      </c>
    </row>
    <row r="78" spans="1:21" s="28" customFormat="1">
      <c r="A78" s="28" t="s">
        <v>53</v>
      </c>
      <c r="B78" s="32"/>
      <c r="C78" s="33">
        <v>46414.161899999999</v>
      </c>
      <c r="D78" s="33"/>
      <c r="E78" s="28">
        <f t="shared" si="0"/>
        <v>4282.9919565432283</v>
      </c>
      <c r="F78" s="28">
        <f t="shared" si="1"/>
        <v>4283</v>
      </c>
      <c r="G78" s="28">
        <f t="shared" si="8"/>
        <v>-3.4575000026961789E-3</v>
      </c>
      <c r="J78" s="28">
        <f>G78</f>
        <v>-3.4575000026961789E-3</v>
      </c>
      <c r="O78" s="28">
        <f t="shared" ca="1" si="4"/>
        <v>3.6522405865541535E-3</v>
      </c>
      <c r="Q78" s="86">
        <f t="shared" si="5"/>
        <v>31395.661899999999</v>
      </c>
      <c r="R78" s="1"/>
    </row>
    <row r="79" spans="1:21" s="28" customFormat="1">
      <c r="A79" s="28" t="s">
        <v>53</v>
      </c>
      <c r="B79" s="32"/>
      <c r="C79" s="33">
        <v>46415.020900000003</v>
      </c>
      <c r="D79" s="33"/>
      <c r="E79" s="28">
        <f t="shared" si="0"/>
        <v>4284.9903164457619</v>
      </c>
      <c r="F79" s="28">
        <f t="shared" si="1"/>
        <v>4285</v>
      </c>
      <c r="G79" s="28">
        <f t="shared" si="8"/>
        <v>-4.1625000012572855E-3</v>
      </c>
      <c r="J79" s="28">
        <f>G79</f>
        <v>-4.1625000012572855E-3</v>
      </c>
      <c r="O79" s="28">
        <f t="shared" ca="1" si="4"/>
        <v>3.6482483584385269E-3</v>
      </c>
      <c r="Q79" s="86">
        <f t="shared" si="5"/>
        <v>31396.520900000003</v>
      </c>
      <c r="R79" s="1"/>
    </row>
    <row r="80" spans="1:21" s="28" customFormat="1">
      <c r="A80" s="28" t="s">
        <v>53</v>
      </c>
      <c r="B80" s="32"/>
      <c r="C80" s="33">
        <v>46438.662199999999</v>
      </c>
      <c r="D80" s="33"/>
      <c r="E80" s="28">
        <f t="shared" si="0"/>
        <v>4339.9889496978558</v>
      </c>
      <c r="F80" s="28">
        <f t="shared" si="1"/>
        <v>4340</v>
      </c>
      <c r="G80" s="28">
        <f t="shared" si="8"/>
        <v>-4.7500000000582077E-3</v>
      </c>
      <c r="J80" s="28">
        <f>G80</f>
        <v>-4.7500000000582077E-3</v>
      </c>
      <c r="O80" s="28">
        <f t="shared" ca="1" si="4"/>
        <v>3.53846208525882E-3</v>
      </c>
      <c r="Q80" s="86">
        <f t="shared" si="5"/>
        <v>31420.162199999999</v>
      </c>
      <c r="R80" s="1"/>
    </row>
    <row r="81" spans="1:22" s="28" customFormat="1">
      <c r="A81" s="24" t="s">
        <v>62</v>
      </c>
      <c r="B81" s="25" t="s">
        <v>44</v>
      </c>
      <c r="C81" s="26">
        <v>46728.375</v>
      </c>
      <c r="D81" s="27"/>
      <c r="E81" s="28">
        <f t="shared" si="0"/>
        <v>5013.9708388342488</v>
      </c>
      <c r="F81" s="28">
        <f t="shared" si="1"/>
        <v>5014</v>
      </c>
      <c r="G81" s="28">
        <f t="shared" si="8"/>
        <v>-1.2535000001662411E-2</v>
      </c>
      <c r="I81" s="28">
        <f t="shared" ref="I81:I88" si="9">G81</f>
        <v>-1.2535000001662411E-2</v>
      </c>
      <c r="L81" s="1"/>
      <c r="M81" s="1"/>
      <c r="O81" s="28">
        <f t="shared" ca="1" si="4"/>
        <v>2.193081210292944E-3</v>
      </c>
      <c r="Q81" s="86">
        <f t="shared" si="5"/>
        <v>31709.875</v>
      </c>
      <c r="R81" s="1"/>
      <c r="S81" s="1"/>
      <c r="T81" s="1"/>
      <c r="U81" s="1"/>
    </row>
    <row r="82" spans="1:22" s="28" customFormat="1">
      <c r="A82" s="28" t="s">
        <v>63</v>
      </c>
      <c r="B82" s="32"/>
      <c r="C82" s="33">
        <v>46826.375</v>
      </c>
      <c r="D82" s="33"/>
      <c r="E82" s="28">
        <f t="shared" si="0"/>
        <v>5241.9560197974861</v>
      </c>
      <c r="F82" s="28">
        <f t="shared" si="1"/>
        <v>5242</v>
      </c>
      <c r="G82" s="28">
        <f t="shared" si="8"/>
        <v>-1.8905000004451722E-2</v>
      </c>
      <c r="I82" s="28">
        <f t="shared" si="9"/>
        <v>-1.8905000004451722E-2</v>
      </c>
      <c r="N82" s="1"/>
      <c r="O82" s="28">
        <f t="shared" ca="1" si="4"/>
        <v>1.7379672051116082E-3</v>
      </c>
      <c r="Q82" s="86">
        <f t="shared" si="5"/>
        <v>31807.875</v>
      </c>
    </row>
    <row r="83" spans="1:22" s="28" customFormat="1">
      <c r="A83" s="24" t="s">
        <v>64</v>
      </c>
      <c r="B83" s="25" t="s">
        <v>44</v>
      </c>
      <c r="C83" s="26">
        <v>47030.57</v>
      </c>
      <c r="D83" s="27"/>
      <c r="E83" s="28">
        <f t="shared" si="0"/>
        <v>5716.9910608871614</v>
      </c>
      <c r="F83" s="28">
        <f t="shared" si="1"/>
        <v>5717</v>
      </c>
      <c r="G83" s="28">
        <f t="shared" si="8"/>
        <v>-3.8425000020652078E-3</v>
      </c>
      <c r="I83" s="28">
        <f t="shared" si="9"/>
        <v>-3.8425000020652078E-3</v>
      </c>
      <c r="L83" s="1"/>
      <c r="M83" s="1"/>
      <c r="N83" s="1"/>
      <c r="O83" s="28">
        <f t="shared" ca="1" si="4"/>
        <v>7.8981302765049506E-4</v>
      </c>
      <c r="Q83" s="86">
        <f t="shared" si="5"/>
        <v>32012.07</v>
      </c>
      <c r="R83" s="1"/>
      <c r="S83" s="1"/>
      <c r="T83" s="1"/>
      <c r="U83" s="1"/>
    </row>
    <row r="84" spans="1:22" s="28" customFormat="1">
      <c r="A84" s="24" t="s">
        <v>64</v>
      </c>
      <c r="B84" s="25" t="s">
        <v>44</v>
      </c>
      <c r="C84" s="26">
        <v>47030.582999999999</v>
      </c>
      <c r="D84" s="27"/>
      <c r="E84" s="28">
        <f t="shared" si="0"/>
        <v>5717.0213038193278</v>
      </c>
      <c r="F84" s="28">
        <f t="shared" si="1"/>
        <v>5717</v>
      </c>
      <c r="G84" s="28">
        <f t="shared" si="8"/>
        <v>9.157499996945262E-3</v>
      </c>
      <c r="I84" s="28">
        <f t="shared" si="9"/>
        <v>9.157499996945262E-3</v>
      </c>
      <c r="L84" s="1"/>
      <c r="M84" s="1"/>
      <c r="O84" s="28">
        <f t="shared" ca="1" si="4"/>
        <v>7.8981302765049506E-4</v>
      </c>
      <c r="Q84" s="86">
        <f t="shared" si="5"/>
        <v>32012.082999999999</v>
      </c>
      <c r="R84" s="1"/>
      <c r="S84" s="1"/>
      <c r="T84" s="1"/>
      <c r="U84" s="1"/>
    </row>
    <row r="85" spans="1:22">
      <c r="A85" s="28" t="s">
        <v>65</v>
      </c>
      <c r="B85" s="32" t="s">
        <v>45</v>
      </c>
      <c r="C85" s="33">
        <v>47209.239000000001</v>
      </c>
      <c r="D85" s="33"/>
      <c r="E85" s="28">
        <f t="shared" ref="E85:E148" si="10">+(C85-C$7)/C$8</f>
        <v>6132.6429414741106</v>
      </c>
      <c r="F85" s="28">
        <f t="shared" ref="F85:F148" si="11">ROUND(2*E85,0)/2</f>
        <v>6132.5</v>
      </c>
      <c r="G85" s="28"/>
      <c r="H85" s="28"/>
      <c r="I85" s="28">
        <f t="shared" si="9"/>
        <v>0</v>
      </c>
      <c r="J85" s="28"/>
      <c r="K85" s="28"/>
      <c r="L85" s="28"/>
      <c r="M85" s="28"/>
      <c r="N85" s="28"/>
      <c r="O85" s="28">
        <f t="shared" ref="O85:O148" ca="1" si="12">+C$11+C$12*F85</f>
        <v>-3.9572363370753497E-5</v>
      </c>
      <c r="P85" s="28"/>
      <c r="Q85" s="86">
        <f t="shared" ref="Q85:Q148" si="13">+C85-15018.5</f>
        <v>32190.739000000001</v>
      </c>
      <c r="R85" s="28"/>
      <c r="S85" s="28"/>
      <c r="T85" s="28"/>
      <c r="U85" s="28">
        <v>6.1443749997124542E-2</v>
      </c>
    </row>
    <row r="86" spans="1:22" s="28" customFormat="1">
      <c r="A86" s="28" t="s">
        <v>66</v>
      </c>
      <c r="B86" s="32"/>
      <c r="C86" s="33">
        <v>47531.351999999999</v>
      </c>
      <c r="D86" s="33"/>
      <c r="E86" s="28">
        <f t="shared" si="10"/>
        <v>6881.9999883680975</v>
      </c>
      <c r="F86" s="28">
        <f t="shared" si="11"/>
        <v>6882</v>
      </c>
      <c r="G86" s="28">
        <f>+C86-(C$7+F86*C$8)</f>
        <v>-5.0000016926787794E-6</v>
      </c>
      <c r="I86" s="28">
        <f t="shared" si="9"/>
        <v>-5.0000016926787794E-6</v>
      </c>
      <c r="O86" s="28">
        <f t="shared" ca="1" si="12"/>
        <v>-1.5356598497015019E-3</v>
      </c>
      <c r="Q86" s="86">
        <f t="shared" si="13"/>
        <v>32512.851999999999</v>
      </c>
    </row>
    <row r="87" spans="1:22" s="28" customFormat="1">
      <c r="A87" s="28" t="s">
        <v>66</v>
      </c>
      <c r="B87" s="32"/>
      <c r="C87" s="33">
        <v>47559.290999999997</v>
      </c>
      <c r="D87" s="33"/>
      <c r="E87" s="28">
        <f t="shared" si="10"/>
        <v>6946.9967023571953</v>
      </c>
      <c r="F87" s="28">
        <f t="shared" si="11"/>
        <v>6947</v>
      </c>
      <c r="G87" s="28">
        <f>+C87-(C$7+F87*C$8)</f>
        <v>-1.4175000032992102E-3</v>
      </c>
      <c r="I87" s="28">
        <f t="shared" si="9"/>
        <v>-1.4175000032992102E-3</v>
      </c>
      <c r="O87" s="28">
        <f t="shared" ca="1" si="12"/>
        <v>-1.6654072634593384E-3</v>
      </c>
      <c r="Q87" s="86">
        <f t="shared" si="13"/>
        <v>32540.790999999997</v>
      </c>
    </row>
    <row r="88" spans="1:22" s="28" customFormat="1">
      <c r="A88" s="28" t="s">
        <v>67</v>
      </c>
      <c r="B88" s="32"/>
      <c r="C88" s="33">
        <v>47562.326000000001</v>
      </c>
      <c r="D88" s="33"/>
      <c r="E88" s="28">
        <f t="shared" si="10"/>
        <v>6954.0572638288704</v>
      </c>
      <c r="F88" s="28">
        <f t="shared" si="11"/>
        <v>6954</v>
      </c>
      <c r="I88" s="28">
        <f t="shared" si="9"/>
        <v>0</v>
      </c>
      <c r="O88" s="28">
        <f t="shared" ca="1" si="12"/>
        <v>-1.6793800618640289E-3</v>
      </c>
      <c r="Q88" s="86">
        <f t="shared" si="13"/>
        <v>32543.826000000001</v>
      </c>
      <c r="U88" s="28">
        <v>2.4615000002086163E-2</v>
      </c>
    </row>
    <row r="89" spans="1:22" s="28" customFormat="1">
      <c r="A89" s="37" t="s">
        <v>68</v>
      </c>
      <c r="B89" s="35"/>
      <c r="C89" s="34">
        <v>47821.494400000003</v>
      </c>
      <c r="D89" s="34"/>
      <c r="E89" s="28">
        <f t="shared" si="10"/>
        <v>7556.9812900936995</v>
      </c>
      <c r="F89" s="28">
        <f t="shared" si="11"/>
        <v>7557</v>
      </c>
      <c r="G89" s="28">
        <f t="shared" ref="G89:G97" si="14">+C89-(C$7+F89*C$8)</f>
        <v>-8.0424999978276901E-3</v>
      </c>
      <c r="J89" s="28">
        <f t="shared" ref="J89:J95" si="15">G89</f>
        <v>-8.0424999978276901E-3</v>
      </c>
      <c r="O89" s="28">
        <f t="shared" ca="1" si="12"/>
        <v>-2.8830368387251903E-3</v>
      </c>
      <c r="Q89" s="86">
        <f t="shared" si="13"/>
        <v>32802.994400000003</v>
      </c>
      <c r="R89" s="1"/>
      <c r="V89" s="28" t="s">
        <v>69</v>
      </c>
    </row>
    <row r="90" spans="1:22" s="28" customFormat="1">
      <c r="A90" s="28" t="s">
        <v>68</v>
      </c>
      <c r="B90" s="32"/>
      <c r="C90" s="33">
        <v>47821.494400000003</v>
      </c>
      <c r="D90" s="33"/>
      <c r="E90" s="28">
        <f t="shared" si="10"/>
        <v>7556.9812900936995</v>
      </c>
      <c r="F90" s="28">
        <f t="shared" si="11"/>
        <v>7557</v>
      </c>
      <c r="G90" s="28">
        <f t="shared" si="14"/>
        <v>-8.0424999978276901E-3</v>
      </c>
      <c r="J90" s="28">
        <f t="shared" si="15"/>
        <v>-8.0424999978276901E-3</v>
      </c>
      <c r="O90" s="28">
        <f t="shared" ca="1" si="12"/>
        <v>-2.8830368387251903E-3</v>
      </c>
      <c r="Q90" s="86">
        <f t="shared" si="13"/>
        <v>32802.994400000003</v>
      </c>
      <c r="R90" s="1"/>
      <c r="V90" s="28" t="s">
        <v>69</v>
      </c>
    </row>
    <row r="91" spans="1:22" s="28" customFormat="1">
      <c r="A91" s="28" t="s">
        <v>70</v>
      </c>
      <c r="B91" s="32"/>
      <c r="C91" s="33">
        <v>47827.513400000003</v>
      </c>
      <c r="D91" s="33"/>
      <c r="E91" s="28">
        <f t="shared" si="10"/>
        <v>7570.9837676877587</v>
      </c>
      <c r="F91" s="28">
        <f t="shared" si="11"/>
        <v>7571</v>
      </c>
      <c r="G91" s="28">
        <f t="shared" si="14"/>
        <v>-6.9775000010849908E-3</v>
      </c>
      <c r="J91" s="28">
        <f t="shared" si="15"/>
        <v>-6.9775000010849908E-3</v>
      </c>
      <c r="O91" s="28">
        <f t="shared" ca="1" si="12"/>
        <v>-2.9109824355345697E-3</v>
      </c>
      <c r="Q91" s="86">
        <f t="shared" si="13"/>
        <v>32809.013400000003</v>
      </c>
      <c r="R91" s="1"/>
    </row>
    <row r="92" spans="1:22">
      <c r="A92" s="37" t="s">
        <v>71</v>
      </c>
      <c r="B92" s="38"/>
      <c r="C92" s="39">
        <v>47827.5141</v>
      </c>
      <c r="D92" s="37"/>
      <c r="E92" s="28">
        <f t="shared" si="10"/>
        <v>7570.985396153329</v>
      </c>
      <c r="F92" s="28">
        <f t="shared" si="11"/>
        <v>7571</v>
      </c>
      <c r="G92" s="28">
        <f t="shared" si="14"/>
        <v>-6.277500004216563E-3</v>
      </c>
      <c r="H92" s="28"/>
      <c r="I92" s="28"/>
      <c r="J92" s="28">
        <f t="shared" si="15"/>
        <v>-6.277500004216563E-3</v>
      </c>
      <c r="K92" s="28"/>
      <c r="L92" s="28"/>
      <c r="M92" s="28"/>
      <c r="N92" s="28"/>
      <c r="O92" s="28">
        <f t="shared" ca="1" si="12"/>
        <v>-2.9109824355345697E-3</v>
      </c>
      <c r="P92" s="28"/>
      <c r="Q92" s="86">
        <f t="shared" si="13"/>
        <v>32809.0141</v>
      </c>
      <c r="R92" s="28"/>
      <c r="S92" s="28"/>
      <c r="T92" s="28"/>
      <c r="U92" s="28"/>
    </row>
    <row r="93" spans="1:22" s="28" customFormat="1">
      <c r="A93" s="28" t="s">
        <v>70</v>
      </c>
      <c r="B93" s="32"/>
      <c r="C93" s="33">
        <v>47827.514799999997</v>
      </c>
      <c r="D93" s="33"/>
      <c r="E93" s="28">
        <f t="shared" si="10"/>
        <v>7570.9870246189003</v>
      </c>
      <c r="F93" s="28">
        <f t="shared" si="11"/>
        <v>7571</v>
      </c>
      <c r="G93" s="28">
        <f t="shared" si="14"/>
        <v>-5.5775000073481351E-3</v>
      </c>
      <c r="J93" s="28">
        <f t="shared" si="15"/>
        <v>-5.5775000073481351E-3</v>
      </c>
      <c r="O93" s="28">
        <f t="shared" ca="1" si="12"/>
        <v>-2.9109824355345697E-3</v>
      </c>
      <c r="Q93" s="86">
        <f t="shared" si="13"/>
        <v>32809.014799999997</v>
      </c>
      <c r="R93" s="1"/>
    </row>
    <row r="94" spans="1:22" s="28" customFormat="1">
      <c r="A94" s="37" t="s">
        <v>70</v>
      </c>
      <c r="B94" s="35"/>
      <c r="C94" s="34">
        <v>47827.514799999997</v>
      </c>
      <c r="D94" s="40"/>
      <c r="E94" s="28">
        <f t="shared" si="10"/>
        <v>7570.9870246189003</v>
      </c>
      <c r="F94" s="28">
        <f t="shared" si="11"/>
        <v>7571</v>
      </c>
      <c r="G94" s="28">
        <f t="shared" si="14"/>
        <v>-5.5775000073481351E-3</v>
      </c>
      <c r="J94" s="28">
        <f t="shared" si="15"/>
        <v>-5.5775000073481351E-3</v>
      </c>
      <c r="O94" s="28">
        <f t="shared" ca="1" si="12"/>
        <v>-2.9109824355345697E-3</v>
      </c>
      <c r="Q94" s="86">
        <f t="shared" si="13"/>
        <v>32809.014799999997</v>
      </c>
      <c r="R94" s="1"/>
      <c r="V94" s="28" t="s">
        <v>69</v>
      </c>
    </row>
    <row r="95" spans="1:22" s="28" customFormat="1">
      <c r="A95" s="28" t="s">
        <v>70</v>
      </c>
      <c r="B95" s="32"/>
      <c r="C95" s="33">
        <v>47849.436300000001</v>
      </c>
      <c r="D95" s="33"/>
      <c r="E95" s="28">
        <f t="shared" si="10"/>
        <v>7621.9847505830485</v>
      </c>
      <c r="F95" s="28">
        <f t="shared" si="11"/>
        <v>7622</v>
      </c>
      <c r="G95" s="28">
        <f t="shared" si="14"/>
        <v>-6.5549999999348074E-3</v>
      </c>
      <c r="J95" s="28">
        <f t="shared" si="15"/>
        <v>-6.5549999999348074E-3</v>
      </c>
      <c r="L95" s="1"/>
      <c r="O95" s="28">
        <f t="shared" ca="1" si="12"/>
        <v>-3.0127842524830268E-3</v>
      </c>
      <c r="Q95" s="86">
        <f t="shared" si="13"/>
        <v>32830.936300000001</v>
      </c>
      <c r="R95" s="1"/>
      <c r="V95" s="28" t="s">
        <v>69</v>
      </c>
    </row>
    <row r="96" spans="1:22" s="28" customFormat="1">
      <c r="A96" s="24" t="s">
        <v>72</v>
      </c>
      <c r="B96" s="25" t="s">
        <v>44</v>
      </c>
      <c r="C96" s="26">
        <v>47853.302000000003</v>
      </c>
      <c r="D96" s="27"/>
      <c r="E96" s="28">
        <f t="shared" si="10"/>
        <v>7630.9778354202945</v>
      </c>
      <c r="F96" s="28">
        <f t="shared" si="11"/>
        <v>7631</v>
      </c>
      <c r="G96" s="28">
        <f t="shared" si="14"/>
        <v>-9.5274999985122122E-3</v>
      </c>
      <c r="I96" s="28">
        <f>G96</f>
        <v>-9.5274999985122122E-3</v>
      </c>
      <c r="L96" s="1"/>
      <c r="M96" s="1"/>
      <c r="N96" s="1"/>
      <c r="O96" s="28">
        <f t="shared" ca="1" si="12"/>
        <v>-3.0307492790033422E-3</v>
      </c>
      <c r="Q96" s="86">
        <f t="shared" si="13"/>
        <v>32834.802000000003</v>
      </c>
      <c r="R96" s="1"/>
      <c r="S96" s="1"/>
      <c r="T96" s="1"/>
      <c r="U96" s="1"/>
      <c r="V96" s="28" t="s">
        <v>69</v>
      </c>
    </row>
    <row r="97" spans="1:22" s="28" customFormat="1">
      <c r="A97" s="28" t="s">
        <v>70</v>
      </c>
      <c r="B97" s="32" t="s">
        <v>45</v>
      </c>
      <c r="C97" s="33">
        <v>47856.545400000003</v>
      </c>
      <c r="D97" s="33"/>
      <c r="E97" s="28">
        <f t="shared" si="10"/>
        <v>7638.5232143584171</v>
      </c>
      <c r="F97" s="28">
        <f t="shared" si="11"/>
        <v>7638.5</v>
      </c>
      <c r="G97" s="28">
        <f t="shared" si="14"/>
        <v>9.9787500003003515E-3</v>
      </c>
      <c r="J97" s="28">
        <f>G97</f>
        <v>9.9787500003003515E-3</v>
      </c>
      <c r="O97" s="28">
        <f t="shared" ca="1" si="12"/>
        <v>-3.045720134436939E-3</v>
      </c>
      <c r="Q97" s="86">
        <f t="shared" si="13"/>
        <v>32838.045400000003</v>
      </c>
      <c r="R97" s="1"/>
    </row>
    <row r="98" spans="1:22" s="28" customFormat="1">
      <c r="A98" s="33" t="s">
        <v>70</v>
      </c>
      <c r="B98" s="32" t="s">
        <v>45</v>
      </c>
      <c r="C98" s="33">
        <v>47856.545400000003</v>
      </c>
      <c r="E98" s="28">
        <f t="shared" si="10"/>
        <v>7638.5232143584171</v>
      </c>
      <c r="F98" s="28">
        <f t="shared" si="11"/>
        <v>7638.5</v>
      </c>
      <c r="O98" s="28">
        <f t="shared" ca="1" si="12"/>
        <v>-3.045720134436939E-3</v>
      </c>
      <c r="Q98" s="86">
        <f t="shared" si="13"/>
        <v>32838.045400000003</v>
      </c>
      <c r="R98" s="1"/>
      <c r="U98" s="28">
        <v>9.9787500003003515E-3</v>
      </c>
    </row>
    <row r="99" spans="1:22" s="28" customFormat="1">
      <c r="A99" s="28" t="s">
        <v>70</v>
      </c>
      <c r="B99" s="32" t="s">
        <v>45</v>
      </c>
      <c r="C99" s="33">
        <v>47862.550199999998</v>
      </c>
      <c r="D99" s="33"/>
      <c r="E99" s="28">
        <f t="shared" si="10"/>
        <v>7652.4926573650182</v>
      </c>
      <c r="F99" s="28">
        <f t="shared" si="11"/>
        <v>7652.5</v>
      </c>
      <c r="G99" s="28">
        <f t="shared" ref="G99:G125" si="16">+C99-(C$7+F99*C$8)</f>
        <v>-3.1562500007566996E-3</v>
      </c>
      <c r="J99" s="28">
        <f>G99</f>
        <v>-3.1562500007566996E-3</v>
      </c>
      <c r="O99" s="28">
        <f t="shared" ca="1" si="12"/>
        <v>-3.0736657312463184E-3</v>
      </c>
      <c r="Q99" s="86">
        <f t="shared" si="13"/>
        <v>32844.050199999998</v>
      </c>
      <c r="R99" s="1"/>
    </row>
    <row r="100" spans="1:22" s="28" customFormat="1">
      <c r="A100" s="28" t="s">
        <v>73</v>
      </c>
      <c r="B100" s="32"/>
      <c r="C100" s="33">
        <v>47881.675199999998</v>
      </c>
      <c r="D100" s="33"/>
      <c r="E100" s="28">
        <f t="shared" si="10"/>
        <v>7696.9846633438137</v>
      </c>
      <c r="F100" s="28">
        <f t="shared" si="11"/>
        <v>7697</v>
      </c>
      <c r="G100" s="28">
        <f t="shared" si="16"/>
        <v>-6.5925000017159618E-3</v>
      </c>
      <c r="J100" s="28">
        <f>G100</f>
        <v>-6.5925000017159618E-3</v>
      </c>
      <c r="O100" s="28">
        <f t="shared" ca="1" si="12"/>
        <v>-3.1624928068189912E-3</v>
      </c>
      <c r="Q100" s="86">
        <f t="shared" si="13"/>
        <v>32863.175199999998</v>
      </c>
      <c r="R100" s="1"/>
    </row>
    <row r="101" spans="1:22" s="28" customFormat="1">
      <c r="A101" s="28" t="s">
        <v>70</v>
      </c>
      <c r="B101" s="32"/>
      <c r="C101" s="33">
        <v>47889.406900000002</v>
      </c>
      <c r="D101" s="33"/>
      <c r="E101" s="28">
        <f t="shared" si="10"/>
        <v>7714.9715309321236</v>
      </c>
      <c r="F101" s="28">
        <f t="shared" si="11"/>
        <v>7715</v>
      </c>
      <c r="G101" s="28">
        <f t="shared" si="16"/>
        <v>-1.2237499999173451E-2</v>
      </c>
      <c r="J101" s="28">
        <f>G101</f>
        <v>-1.2237499999173451E-2</v>
      </c>
      <c r="O101" s="28">
        <f t="shared" ca="1" si="12"/>
        <v>-3.1984228598596239E-3</v>
      </c>
      <c r="Q101" s="86">
        <f t="shared" si="13"/>
        <v>32870.906900000002</v>
      </c>
      <c r="R101" s="1"/>
      <c r="V101" s="28" t="s">
        <v>69</v>
      </c>
    </row>
    <row r="102" spans="1:22" s="28" customFormat="1">
      <c r="A102" s="24" t="s">
        <v>74</v>
      </c>
      <c r="B102" s="25" t="s">
        <v>44</v>
      </c>
      <c r="C102" s="26">
        <v>47889.407899999998</v>
      </c>
      <c r="D102" s="27"/>
      <c r="E102" s="28">
        <f t="shared" si="10"/>
        <v>7714.9738573115128</v>
      </c>
      <c r="F102" s="28">
        <f t="shared" si="11"/>
        <v>7715</v>
      </c>
      <c r="G102" s="28">
        <f t="shared" si="16"/>
        <v>-1.1237500002607703E-2</v>
      </c>
      <c r="J102" s="28">
        <f>G102</f>
        <v>-1.1237500002607703E-2</v>
      </c>
      <c r="M102" s="1"/>
      <c r="O102" s="28">
        <f t="shared" ca="1" si="12"/>
        <v>-3.1984228598596239E-3</v>
      </c>
      <c r="Q102" s="86">
        <f t="shared" si="13"/>
        <v>32870.907899999998</v>
      </c>
      <c r="R102" s="1"/>
      <c r="S102" s="1"/>
      <c r="T102" s="1"/>
      <c r="U102" s="1"/>
      <c r="V102" s="28" t="s">
        <v>69</v>
      </c>
    </row>
    <row r="103" spans="1:22" s="28" customFormat="1">
      <c r="A103" s="28" t="s">
        <v>53</v>
      </c>
      <c r="B103" s="32"/>
      <c r="C103" s="33">
        <v>47889.408900000002</v>
      </c>
      <c r="D103" s="33"/>
      <c r="E103" s="28">
        <f t="shared" si="10"/>
        <v>7714.9761836909192</v>
      </c>
      <c r="F103" s="28">
        <f t="shared" si="11"/>
        <v>7715</v>
      </c>
      <c r="G103" s="28">
        <f t="shared" si="16"/>
        <v>-1.0237499998765998E-2</v>
      </c>
      <c r="J103" s="28">
        <f>G103</f>
        <v>-1.0237499998765998E-2</v>
      </c>
      <c r="O103" s="28">
        <f t="shared" ca="1" si="12"/>
        <v>-3.1984228598596239E-3</v>
      </c>
      <c r="Q103" s="86">
        <f t="shared" si="13"/>
        <v>32870.908900000002</v>
      </c>
      <c r="R103" s="1"/>
      <c r="V103" s="28" t="s">
        <v>69</v>
      </c>
    </row>
    <row r="104" spans="1:22">
      <c r="A104" s="28" t="s">
        <v>75</v>
      </c>
      <c r="B104" s="32"/>
      <c r="C104" s="33">
        <v>47945.288999999997</v>
      </c>
      <c r="D104" s="33"/>
      <c r="E104" s="28">
        <f t="shared" si="10"/>
        <v>7844.9744970658439</v>
      </c>
      <c r="F104" s="28">
        <f t="shared" si="11"/>
        <v>7845</v>
      </c>
      <c r="G104" s="28">
        <f t="shared" si="16"/>
        <v>-1.0962500004097819E-2</v>
      </c>
      <c r="H104" s="28"/>
      <c r="I104" s="28">
        <f>G104</f>
        <v>-1.0962500004097819E-2</v>
      </c>
      <c r="J104" s="28"/>
      <c r="K104" s="28"/>
      <c r="L104" s="28"/>
      <c r="M104" s="28"/>
      <c r="N104" s="28"/>
      <c r="O104" s="28">
        <f t="shared" ca="1" si="12"/>
        <v>-3.4579176873752969E-3</v>
      </c>
      <c r="P104" s="28"/>
      <c r="Q104" s="86">
        <f t="shared" si="13"/>
        <v>32926.788999999997</v>
      </c>
      <c r="R104" s="28"/>
      <c r="S104" s="28"/>
      <c r="T104" s="28"/>
      <c r="U104" s="28"/>
    </row>
    <row r="105" spans="1:22">
      <c r="A105" s="28" t="s">
        <v>76</v>
      </c>
      <c r="B105" s="32"/>
      <c r="C105" s="33">
        <v>47945.293700000002</v>
      </c>
      <c r="D105" s="33"/>
      <c r="E105" s="28">
        <f t="shared" si="10"/>
        <v>7844.9854310490246</v>
      </c>
      <c r="F105" s="28">
        <f t="shared" si="11"/>
        <v>7845</v>
      </c>
      <c r="G105" s="28">
        <f t="shared" si="16"/>
        <v>-6.2624999991385266E-3</v>
      </c>
      <c r="H105" s="28"/>
      <c r="I105" s="28"/>
      <c r="J105" s="28">
        <f>G105</f>
        <v>-6.2624999991385266E-3</v>
      </c>
      <c r="K105" s="28"/>
      <c r="L105" s="28"/>
      <c r="M105" s="28"/>
      <c r="N105" s="28"/>
      <c r="O105" s="28">
        <f t="shared" ca="1" si="12"/>
        <v>-3.4579176873752969E-3</v>
      </c>
      <c r="P105" s="28"/>
      <c r="Q105" s="86">
        <f t="shared" si="13"/>
        <v>32926.793700000002</v>
      </c>
      <c r="S105" s="28"/>
      <c r="T105" s="28"/>
      <c r="U105" s="28"/>
    </row>
    <row r="106" spans="1:22" s="28" customFormat="1">
      <c r="A106" s="37" t="s">
        <v>71</v>
      </c>
      <c r="B106" s="38"/>
      <c r="C106" s="39">
        <v>47945.294000000002</v>
      </c>
      <c r="D106" s="37"/>
      <c r="E106" s="28">
        <f t="shared" si="10"/>
        <v>7844.9861289628425</v>
      </c>
      <c r="F106" s="28">
        <f t="shared" si="11"/>
        <v>7845</v>
      </c>
      <c r="G106" s="28">
        <f t="shared" si="16"/>
        <v>-5.9624999994412065E-3</v>
      </c>
      <c r="I106" s="28">
        <f>G106</f>
        <v>-5.9624999994412065E-3</v>
      </c>
      <c r="O106" s="28">
        <f t="shared" ca="1" si="12"/>
        <v>-3.4579176873752969E-3</v>
      </c>
      <c r="Q106" s="86">
        <f t="shared" si="13"/>
        <v>32926.794000000002</v>
      </c>
    </row>
    <row r="107" spans="1:22" s="28" customFormat="1">
      <c r="A107" s="28" t="s">
        <v>76</v>
      </c>
      <c r="B107" s="32"/>
      <c r="C107" s="33">
        <v>47945.294300000001</v>
      </c>
      <c r="D107" s="33"/>
      <c r="E107" s="28">
        <f t="shared" si="10"/>
        <v>7844.9868268766613</v>
      </c>
      <c r="F107" s="28">
        <f t="shared" si="11"/>
        <v>7845</v>
      </c>
      <c r="G107" s="28">
        <f t="shared" si="16"/>
        <v>-5.6624999997438863E-3</v>
      </c>
      <c r="J107" s="28">
        <f>G107</f>
        <v>-5.6624999997438863E-3</v>
      </c>
      <c r="O107" s="28">
        <f t="shared" ca="1" si="12"/>
        <v>-3.4579176873752969E-3</v>
      </c>
      <c r="Q107" s="86">
        <f t="shared" si="13"/>
        <v>32926.794300000001</v>
      </c>
      <c r="R107" s="1"/>
    </row>
    <row r="108" spans="1:22">
      <c r="A108" s="28" t="s">
        <v>75</v>
      </c>
      <c r="B108" s="32"/>
      <c r="C108" s="33">
        <v>47945.298999999999</v>
      </c>
      <c r="D108" s="33"/>
      <c r="E108" s="28">
        <f t="shared" si="10"/>
        <v>7844.9977608598247</v>
      </c>
      <c r="F108" s="28">
        <f t="shared" si="11"/>
        <v>7845</v>
      </c>
      <c r="G108" s="28">
        <f t="shared" si="16"/>
        <v>-9.625000020605512E-4</v>
      </c>
      <c r="H108" s="28"/>
      <c r="I108" s="28">
        <f>G108</f>
        <v>-9.625000020605512E-4</v>
      </c>
      <c r="J108" s="28"/>
      <c r="K108" s="28"/>
      <c r="L108" s="28"/>
      <c r="M108" s="28"/>
      <c r="N108" s="28"/>
      <c r="O108" s="28">
        <f t="shared" ca="1" si="12"/>
        <v>-3.4579176873752969E-3</v>
      </c>
      <c r="P108" s="28"/>
      <c r="Q108" s="86">
        <f t="shared" si="13"/>
        <v>32926.798999999999</v>
      </c>
      <c r="R108" s="28"/>
      <c r="S108" s="28"/>
      <c r="T108" s="28"/>
      <c r="U108" s="28"/>
    </row>
    <row r="109" spans="1:22">
      <c r="A109" s="28" t="s">
        <v>75</v>
      </c>
      <c r="B109" s="32"/>
      <c r="C109" s="33">
        <v>47948.307000000001</v>
      </c>
      <c r="D109" s="33"/>
      <c r="E109" s="28">
        <f t="shared" si="10"/>
        <v>7851.9955100877614</v>
      </c>
      <c r="F109" s="28">
        <f t="shared" si="11"/>
        <v>7852</v>
      </c>
      <c r="G109" s="28">
        <f t="shared" si="16"/>
        <v>-1.9299999985378236E-3</v>
      </c>
      <c r="H109" s="28"/>
      <c r="I109" s="28">
        <f>G109</f>
        <v>-1.9299999985378236E-3</v>
      </c>
      <c r="J109" s="28"/>
      <c r="K109" s="28"/>
      <c r="L109" s="28"/>
      <c r="M109" s="28"/>
      <c r="N109" s="28"/>
      <c r="O109" s="28">
        <f t="shared" ca="1" si="12"/>
        <v>-3.4718904857799875E-3</v>
      </c>
      <c r="P109" s="28"/>
      <c r="Q109" s="86">
        <f t="shared" si="13"/>
        <v>32929.807000000001</v>
      </c>
      <c r="R109" s="28"/>
      <c r="S109" s="28"/>
      <c r="T109" s="28"/>
      <c r="U109" s="28"/>
    </row>
    <row r="110" spans="1:22">
      <c r="A110" s="28" t="s">
        <v>77</v>
      </c>
      <c r="B110" s="32"/>
      <c r="C110" s="33">
        <v>48288.311900000001</v>
      </c>
      <c r="D110" s="33"/>
      <c r="E110" s="28">
        <f t="shared" si="10"/>
        <v>8642.9759045253886</v>
      </c>
      <c r="F110" s="28">
        <f t="shared" si="11"/>
        <v>8643</v>
      </c>
      <c r="G110" s="28">
        <f t="shared" si="16"/>
        <v>-1.03575000030105E-2</v>
      </c>
      <c r="H110" s="28"/>
      <c r="I110" s="28"/>
      <c r="J110" s="28">
        <f>G110</f>
        <v>-1.03575000030105E-2</v>
      </c>
      <c r="K110" s="28"/>
      <c r="L110" s="28"/>
      <c r="M110" s="28"/>
      <c r="N110" s="28"/>
      <c r="O110" s="28">
        <f t="shared" ca="1" si="12"/>
        <v>-5.0508167055099695E-3</v>
      </c>
      <c r="P110" s="28"/>
      <c r="Q110" s="86">
        <f t="shared" si="13"/>
        <v>33269.811900000001</v>
      </c>
      <c r="R110" s="28"/>
      <c r="S110" s="28"/>
      <c r="T110" s="28"/>
      <c r="U110" s="28"/>
    </row>
    <row r="111" spans="1:22">
      <c r="A111" s="28" t="s">
        <v>53</v>
      </c>
      <c r="B111" s="32"/>
      <c r="C111" s="33">
        <v>48288.3122</v>
      </c>
      <c r="D111" s="33"/>
      <c r="E111" s="28">
        <f t="shared" si="10"/>
        <v>8642.9766024392065</v>
      </c>
      <c r="F111" s="28">
        <f t="shared" si="11"/>
        <v>8643</v>
      </c>
      <c r="G111" s="28">
        <f t="shared" si="16"/>
        <v>-1.005750000331318E-2</v>
      </c>
      <c r="H111" s="28"/>
      <c r="I111" s="28"/>
      <c r="J111" s="28">
        <f>G111</f>
        <v>-1.005750000331318E-2</v>
      </c>
      <c r="K111" s="28"/>
      <c r="L111" s="28"/>
      <c r="M111" s="28"/>
      <c r="N111" s="28"/>
      <c r="O111" s="28">
        <f t="shared" ca="1" si="12"/>
        <v>-5.0508167055099695E-3</v>
      </c>
      <c r="P111" s="28"/>
      <c r="Q111" s="86">
        <f t="shared" si="13"/>
        <v>33269.8122</v>
      </c>
      <c r="S111" s="28"/>
      <c r="T111" s="28"/>
      <c r="U111" s="28"/>
    </row>
    <row r="112" spans="1:22">
      <c r="A112" s="28" t="s">
        <v>77</v>
      </c>
      <c r="B112" s="32"/>
      <c r="C112" s="33">
        <v>48288.3125</v>
      </c>
      <c r="D112" s="33"/>
      <c r="E112" s="28">
        <f t="shared" si="10"/>
        <v>8642.9773003530245</v>
      </c>
      <c r="F112" s="28">
        <f t="shared" si="11"/>
        <v>8643</v>
      </c>
      <c r="G112" s="28">
        <f t="shared" si="16"/>
        <v>-9.7575000036158599E-3</v>
      </c>
      <c r="H112" s="28"/>
      <c r="I112" s="28"/>
      <c r="J112" s="28">
        <f>G112</f>
        <v>-9.7575000036158599E-3</v>
      </c>
      <c r="K112" s="28"/>
      <c r="L112" s="28"/>
      <c r="M112" s="28"/>
      <c r="N112" s="28"/>
      <c r="O112" s="28">
        <f t="shared" ca="1" si="12"/>
        <v>-5.0508167055099695E-3</v>
      </c>
      <c r="P112" s="28"/>
      <c r="Q112" s="86">
        <f t="shared" si="13"/>
        <v>33269.8125</v>
      </c>
      <c r="R112" s="28"/>
      <c r="S112" s="28"/>
      <c r="T112" s="28"/>
      <c r="U112" s="28"/>
    </row>
    <row r="113" spans="1:21">
      <c r="A113" s="28" t="s">
        <v>78</v>
      </c>
      <c r="B113" s="32"/>
      <c r="C113" s="33">
        <v>48616.281999999999</v>
      </c>
      <c r="D113" s="33">
        <v>2E-3</v>
      </c>
      <c r="E113" s="28">
        <f t="shared" si="10"/>
        <v>9405.9587881889674</v>
      </c>
      <c r="F113" s="28">
        <f t="shared" si="11"/>
        <v>9406</v>
      </c>
      <c r="G113" s="28">
        <f t="shared" si="16"/>
        <v>-1.7715000001771841E-2</v>
      </c>
      <c r="H113" s="28"/>
      <c r="I113" s="28">
        <f>G113</f>
        <v>-1.7715000001771841E-2</v>
      </c>
      <c r="J113" s="28"/>
      <c r="K113" s="28"/>
      <c r="L113" s="28"/>
      <c r="M113" s="28"/>
      <c r="N113" s="28"/>
      <c r="O113" s="28">
        <f t="shared" ca="1" si="12"/>
        <v>-6.5738517316211893E-3</v>
      </c>
      <c r="P113" s="28"/>
      <c r="Q113" s="86">
        <f t="shared" si="13"/>
        <v>33597.781999999999</v>
      </c>
      <c r="R113" s="28"/>
      <c r="S113" s="28"/>
      <c r="T113" s="28"/>
      <c r="U113" s="28"/>
    </row>
    <row r="114" spans="1:21">
      <c r="A114" s="28" t="s">
        <v>79</v>
      </c>
      <c r="B114" s="32"/>
      <c r="C114" s="33">
        <v>48619.297100000003</v>
      </c>
      <c r="D114" s="33"/>
      <c r="E114" s="28">
        <f t="shared" si="10"/>
        <v>9412.9730547106319</v>
      </c>
      <c r="F114" s="28">
        <f t="shared" si="11"/>
        <v>9413</v>
      </c>
      <c r="G114" s="28">
        <f t="shared" si="16"/>
        <v>-1.158249999571126E-2</v>
      </c>
      <c r="H114" s="28"/>
      <c r="I114" s="28"/>
      <c r="J114" s="28">
        <f t="shared" ref="J114:J121" si="17">G114</f>
        <v>-1.158249999571126E-2</v>
      </c>
      <c r="K114" s="28"/>
      <c r="L114" s="28"/>
      <c r="M114" s="28"/>
      <c r="N114" s="28"/>
      <c r="O114" s="28">
        <f t="shared" ca="1" si="12"/>
        <v>-6.5878245300258799E-3</v>
      </c>
      <c r="P114" s="28"/>
      <c r="Q114" s="86">
        <f t="shared" si="13"/>
        <v>33600.797100000003</v>
      </c>
      <c r="S114" s="28"/>
      <c r="T114" s="28"/>
      <c r="U114" s="28"/>
    </row>
    <row r="115" spans="1:21" s="28" customFormat="1">
      <c r="A115" s="28" t="s">
        <v>79</v>
      </c>
      <c r="B115" s="32"/>
      <c r="C115" s="33">
        <v>48619.297500000001</v>
      </c>
      <c r="D115" s="40">
        <v>1E-3</v>
      </c>
      <c r="E115" s="28">
        <f t="shared" si="10"/>
        <v>9412.9739852623843</v>
      </c>
      <c r="F115" s="28">
        <f t="shared" si="11"/>
        <v>9413</v>
      </c>
      <c r="G115" s="28">
        <f t="shared" si="16"/>
        <v>-1.1182499998540152E-2</v>
      </c>
      <c r="J115" s="28">
        <f t="shared" si="17"/>
        <v>-1.1182499998540152E-2</v>
      </c>
      <c r="O115" s="28">
        <f t="shared" ca="1" si="12"/>
        <v>-6.5878245300258799E-3</v>
      </c>
      <c r="Q115" s="86">
        <f t="shared" si="13"/>
        <v>33600.797500000001</v>
      </c>
      <c r="R115" s="1"/>
    </row>
    <row r="116" spans="1:21">
      <c r="A116" s="28" t="s">
        <v>80</v>
      </c>
      <c r="B116" s="32"/>
      <c r="C116" s="33">
        <v>48936.529399999999</v>
      </c>
      <c r="D116" s="33"/>
      <c r="E116" s="28">
        <f t="shared" si="10"/>
        <v>10150.975741678827</v>
      </c>
      <c r="F116" s="28">
        <f t="shared" si="11"/>
        <v>10151</v>
      </c>
      <c r="G116" s="28">
        <f t="shared" si="16"/>
        <v>-1.042750000488013E-2</v>
      </c>
      <c r="H116" s="28"/>
      <c r="I116" s="28"/>
      <c r="J116" s="28">
        <f t="shared" si="17"/>
        <v>-1.042750000488013E-2</v>
      </c>
      <c r="K116" s="28"/>
      <c r="L116" s="28"/>
      <c r="M116" s="28"/>
      <c r="N116" s="28"/>
      <c r="O116" s="28">
        <f t="shared" ca="1" si="12"/>
        <v>-8.0609567046917782E-3</v>
      </c>
      <c r="P116" s="28"/>
      <c r="Q116" s="86">
        <f t="shared" si="13"/>
        <v>33918.029399999999</v>
      </c>
      <c r="R116" s="28"/>
      <c r="S116" s="28"/>
      <c r="T116" s="28"/>
      <c r="U116" s="28"/>
    </row>
    <row r="117" spans="1:21">
      <c r="A117" s="28" t="s">
        <v>80</v>
      </c>
      <c r="B117" s="32"/>
      <c r="C117" s="33">
        <v>48938.6757</v>
      </c>
      <c r="D117" s="33"/>
      <c r="E117" s="28">
        <f t="shared" si="10"/>
        <v>10155.968849779863</v>
      </c>
      <c r="F117" s="28">
        <f t="shared" si="11"/>
        <v>10156</v>
      </c>
      <c r="G117" s="28">
        <f t="shared" si="16"/>
        <v>-1.3390000000072177E-2</v>
      </c>
      <c r="H117" s="28"/>
      <c r="I117" s="28"/>
      <c r="J117" s="28">
        <f t="shared" si="17"/>
        <v>-1.3390000000072177E-2</v>
      </c>
      <c r="K117" s="28"/>
      <c r="L117" s="28"/>
      <c r="M117" s="28"/>
      <c r="N117" s="28"/>
      <c r="O117" s="28">
        <f t="shared" ca="1" si="12"/>
        <v>-8.0709372749808439E-3</v>
      </c>
      <c r="P117" s="28"/>
      <c r="Q117" s="86">
        <f t="shared" si="13"/>
        <v>33920.1757</v>
      </c>
      <c r="R117" s="28"/>
      <c r="S117" s="28"/>
      <c r="T117" s="28"/>
      <c r="U117" s="28"/>
    </row>
    <row r="118" spans="1:21" s="28" customFormat="1">
      <c r="A118" s="28" t="s">
        <v>80</v>
      </c>
      <c r="B118" s="32"/>
      <c r="C118" s="33">
        <v>48952.431400000001</v>
      </c>
      <c r="D118" s="33"/>
      <c r="E118" s="28">
        <f t="shared" si="10"/>
        <v>10187.969826859213</v>
      </c>
      <c r="F118" s="28">
        <f t="shared" si="11"/>
        <v>10188</v>
      </c>
      <c r="G118" s="28">
        <f t="shared" si="16"/>
        <v>-1.2969999996130355E-2</v>
      </c>
      <c r="I118" s="1"/>
      <c r="J118" s="28">
        <f t="shared" si="17"/>
        <v>-1.2969999996130355E-2</v>
      </c>
      <c r="K118" s="1"/>
      <c r="O118" s="28">
        <f t="shared" ca="1" si="12"/>
        <v>-8.1348129248308559E-3</v>
      </c>
      <c r="Q118" s="86">
        <f t="shared" si="13"/>
        <v>33933.931400000001</v>
      </c>
    </row>
    <row r="119" spans="1:21" s="28" customFormat="1">
      <c r="A119" s="28" t="s">
        <v>80</v>
      </c>
      <c r="B119" s="32"/>
      <c r="C119" s="33">
        <v>48953.291499999999</v>
      </c>
      <c r="D119" s="33"/>
      <c r="E119" s="28">
        <f t="shared" si="10"/>
        <v>10189.97074577907</v>
      </c>
      <c r="F119" s="28">
        <f t="shared" si="11"/>
        <v>10190</v>
      </c>
      <c r="G119" s="28">
        <f t="shared" si="16"/>
        <v>-1.2575000000651926E-2</v>
      </c>
      <c r="J119" s="28">
        <f t="shared" si="17"/>
        <v>-1.2575000000651926E-2</v>
      </c>
      <c r="O119" s="28">
        <f t="shared" ca="1" si="12"/>
        <v>-8.1388051529464808E-3</v>
      </c>
      <c r="Q119" s="86">
        <f t="shared" si="13"/>
        <v>33934.791499999999</v>
      </c>
    </row>
    <row r="120" spans="1:21">
      <c r="A120" s="28" t="s">
        <v>80</v>
      </c>
      <c r="B120" s="32"/>
      <c r="C120" s="33">
        <v>48953.501900000003</v>
      </c>
      <c r="D120" s="33"/>
      <c r="E120" s="28">
        <f t="shared" si="10"/>
        <v>10190.460216004331</v>
      </c>
      <c r="F120" s="28">
        <f t="shared" si="11"/>
        <v>10190.5</v>
      </c>
      <c r="G120" s="28">
        <f t="shared" si="16"/>
        <v>-1.7101249999541324E-2</v>
      </c>
      <c r="H120" s="28"/>
      <c r="I120" s="28"/>
      <c r="J120" s="28">
        <f t="shared" si="17"/>
        <v>-1.7101249999541324E-2</v>
      </c>
      <c r="K120" s="28"/>
      <c r="L120" s="28"/>
      <c r="M120" s="28"/>
      <c r="N120" s="28"/>
      <c r="O120" s="28">
        <f t="shared" ca="1" si="12"/>
        <v>-8.1398032099753888E-3</v>
      </c>
      <c r="P120" s="28"/>
      <c r="Q120" s="86">
        <f t="shared" si="13"/>
        <v>33935.001900000003</v>
      </c>
      <c r="R120" s="28"/>
      <c r="S120" s="28"/>
      <c r="T120" s="28"/>
      <c r="U120" s="28"/>
    </row>
    <row r="121" spans="1:21">
      <c r="A121" s="28" t="s">
        <v>80</v>
      </c>
      <c r="B121" s="32"/>
      <c r="C121" s="33">
        <v>48954.365899999997</v>
      </c>
      <c r="D121" s="33"/>
      <c r="E121" s="28">
        <f t="shared" si="10"/>
        <v>10192.47020780383</v>
      </c>
      <c r="F121" s="28">
        <f t="shared" si="11"/>
        <v>10192.5</v>
      </c>
      <c r="G121" s="28">
        <f t="shared" si="16"/>
        <v>-1.2806250007997733E-2</v>
      </c>
      <c r="H121" s="28"/>
      <c r="I121" s="28"/>
      <c r="J121" s="28">
        <f t="shared" si="17"/>
        <v>-1.2806250007997733E-2</v>
      </c>
      <c r="K121" s="28"/>
      <c r="L121" s="28"/>
      <c r="M121" s="28"/>
      <c r="N121" s="28"/>
      <c r="O121" s="28">
        <f t="shared" ca="1" si="12"/>
        <v>-8.1437954380910137E-3</v>
      </c>
      <c r="P121" s="28"/>
      <c r="Q121" s="86">
        <f t="shared" si="13"/>
        <v>33935.865899999997</v>
      </c>
      <c r="R121" s="28"/>
      <c r="S121" s="28"/>
      <c r="T121" s="28"/>
      <c r="U121" s="28"/>
    </row>
    <row r="122" spans="1:21" s="28" customFormat="1">
      <c r="A122" s="24" t="s">
        <v>81</v>
      </c>
      <c r="B122" s="25" t="s">
        <v>44</v>
      </c>
      <c r="C122" s="26">
        <v>48971.353000000003</v>
      </c>
      <c r="D122" s="27"/>
      <c r="E122" s="28">
        <f t="shared" si="10"/>
        <v>10231.988647268543</v>
      </c>
      <c r="F122" s="28">
        <f t="shared" si="11"/>
        <v>10232</v>
      </c>
      <c r="G122" s="28">
        <f t="shared" si="16"/>
        <v>-4.8800000004121102E-3</v>
      </c>
      <c r="I122" s="28">
        <f>G122</f>
        <v>-4.8800000004121102E-3</v>
      </c>
      <c r="L122" s="1"/>
      <c r="M122" s="1"/>
      <c r="O122" s="28">
        <f t="shared" ca="1" si="12"/>
        <v>-8.2226419433746242E-3</v>
      </c>
      <c r="Q122" s="86">
        <f t="shared" si="13"/>
        <v>33952.853000000003</v>
      </c>
      <c r="R122" s="1"/>
      <c r="S122" s="1"/>
      <c r="T122" s="1"/>
      <c r="U122" s="1"/>
    </row>
    <row r="123" spans="1:21">
      <c r="A123" s="28" t="s">
        <v>53</v>
      </c>
      <c r="B123" s="32"/>
      <c r="C123" s="33">
        <v>49334.1394</v>
      </c>
      <c r="D123" s="33"/>
      <c r="E123" s="28">
        <f t="shared" si="10"/>
        <v>11075.967453952224</v>
      </c>
      <c r="F123" s="28">
        <f t="shared" si="11"/>
        <v>11076</v>
      </c>
      <c r="G123" s="28">
        <f t="shared" si="16"/>
        <v>-1.3989999999466818E-2</v>
      </c>
      <c r="H123" s="28"/>
      <c r="I123" s="28"/>
      <c r="J123" s="28">
        <f>G123</f>
        <v>-1.3989999999466818E-2</v>
      </c>
      <c r="K123" s="28"/>
      <c r="M123" s="28"/>
      <c r="N123" s="28"/>
      <c r="O123" s="28">
        <f t="shared" ca="1" si="12"/>
        <v>-9.9073622081686866E-3</v>
      </c>
      <c r="P123" s="28"/>
      <c r="Q123" s="86">
        <f t="shared" si="13"/>
        <v>34315.6394</v>
      </c>
      <c r="S123" s="28"/>
      <c r="T123" s="28"/>
      <c r="U123" s="28"/>
    </row>
    <row r="124" spans="1:21">
      <c r="A124" s="28" t="s">
        <v>82</v>
      </c>
      <c r="B124" s="32"/>
      <c r="C124" s="33">
        <v>49368.319000000003</v>
      </c>
      <c r="D124" s="33"/>
      <c r="E124" s="28">
        <f t="shared" si="10"/>
        <v>11155.482171209896</v>
      </c>
      <c r="F124" s="28">
        <f t="shared" si="11"/>
        <v>11155.5</v>
      </c>
      <c r="G124" s="28">
        <f t="shared" si="16"/>
        <v>-7.6637499951175414E-3</v>
      </c>
      <c r="H124" s="28"/>
      <c r="I124" s="28">
        <f>G124</f>
        <v>-7.6637499951175414E-3</v>
      </c>
      <c r="J124" s="28"/>
      <c r="K124" s="28"/>
      <c r="L124" s="28"/>
      <c r="M124" s="28"/>
      <c r="N124" s="28"/>
      <c r="O124" s="28">
        <f t="shared" ca="1" si="12"/>
        <v>-1.0066053275764809E-2</v>
      </c>
      <c r="P124" s="28"/>
      <c r="Q124" s="86">
        <f t="shared" si="13"/>
        <v>34349.819000000003</v>
      </c>
      <c r="R124" s="28"/>
      <c r="S124" s="28"/>
      <c r="T124" s="28"/>
      <c r="U124" s="28"/>
    </row>
    <row r="125" spans="1:21">
      <c r="A125" s="28" t="s">
        <v>82</v>
      </c>
      <c r="B125" s="32"/>
      <c r="C125" s="33">
        <v>49368.319900000002</v>
      </c>
      <c r="D125" s="33"/>
      <c r="E125" s="28">
        <f t="shared" si="10"/>
        <v>11155.484264951352</v>
      </c>
      <c r="F125" s="28">
        <f t="shared" si="11"/>
        <v>11155.5</v>
      </c>
      <c r="G125" s="28">
        <f t="shared" si="16"/>
        <v>-6.7637499960255809E-3</v>
      </c>
      <c r="H125" s="28"/>
      <c r="I125" s="28"/>
      <c r="J125" s="28">
        <f>G125</f>
        <v>-6.7637499960255809E-3</v>
      </c>
      <c r="K125" s="28"/>
      <c r="L125" s="28"/>
      <c r="M125" s="28"/>
      <c r="N125" s="28"/>
      <c r="O125" s="28">
        <f t="shared" ca="1" si="12"/>
        <v>-1.0066053275764809E-2</v>
      </c>
      <c r="P125" s="28"/>
      <c r="Q125" s="86">
        <f t="shared" si="13"/>
        <v>34349.819900000002</v>
      </c>
      <c r="R125" s="28"/>
      <c r="S125" s="28"/>
      <c r="T125" s="28"/>
      <c r="U125" s="28"/>
    </row>
    <row r="126" spans="1:21">
      <c r="A126" s="37" t="s">
        <v>79</v>
      </c>
      <c r="B126" s="35"/>
      <c r="C126" s="34">
        <v>49619.297100000003</v>
      </c>
      <c r="D126" s="40">
        <v>1.1000000000000001E-3</v>
      </c>
      <c r="E126" s="28">
        <f t="shared" si="10"/>
        <v>11739.352452294686</v>
      </c>
      <c r="F126" s="28">
        <f t="shared" si="11"/>
        <v>11739.5</v>
      </c>
      <c r="G126" s="28"/>
      <c r="H126" s="28"/>
      <c r="I126" s="28"/>
      <c r="J126" s="28"/>
      <c r="K126" s="28"/>
      <c r="L126" s="28"/>
      <c r="M126" s="28"/>
      <c r="N126" s="28"/>
      <c r="O126" s="28">
        <f t="shared" ca="1" si="12"/>
        <v>-1.1231783885527528E-2</v>
      </c>
      <c r="P126" s="28"/>
      <c r="Q126" s="86">
        <f t="shared" si="13"/>
        <v>34600.797100000003</v>
      </c>
      <c r="S126" s="28"/>
      <c r="T126" s="28"/>
      <c r="U126" s="28">
        <v>-6.3423749998037238E-2</v>
      </c>
    </row>
    <row r="127" spans="1:21">
      <c r="A127" s="33" t="s">
        <v>83</v>
      </c>
      <c r="B127" s="41"/>
      <c r="C127" s="42">
        <v>49734.333400000003</v>
      </c>
      <c r="D127" s="42">
        <v>4.0000000000000002E-4</v>
      </c>
      <c r="E127" s="28">
        <f t="shared" si="10"/>
        <v>12006.970530588986</v>
      </c>
      <c r="F127" s="28">
        <f t="shared" si="11"/>
        <v>12007</v>
      </c>
      <c r="G127" s="28">
        <f t="shared" ref="G127:G158" si="18">+C127-(C$7+F127*C$8)</f>
        <v>-1.2667499999224674E-2</v>
      </c>
      <c r="H127" s="28"/>
      <c r="I127" s="28"/>
      <c r="J127" s="28">
        <f>G127</f>
        <v>-1.2667499999224674E-2</v>
      </c>
      <c r="K127" s="28"/>
      <c r="L127" s="28"/>
      <c r="M127" s="28"/>
      <c r="N127" s="28"/>
      <c r="O127" s="28">
        <f t="shared" ca="1" si="12"/>
        <v>-1.176574439599247E-2</v>
      </c>
      <c r="P127" s="28"/>
      <c r="Q127" s="86">
        <f t="shared" si="13"/>
        <v>34715.833400000003</v>
      </c>
      <c r="S127" s="28"/>
      <c r="T127" s="28"/>
      <c r="U127" s="28"/>
    </row>
    <row r="128" spans="1:21">
      <c r="A128" s="28" t="s">
        <v>84</v>
      </c>
      <c r="B128" s="32"/>
      <c r="C128" s="33">
        <v>49737.343000000001</v>
      </c>
      <c r="D128" s="33"/>
      <c r="E128" s="28">
        <f t="shared" si="10"/>
        <v>12013.972002023949</v>
      </c>
      <c r="F128" s="28">
        <f t="shared" si="11"/>
        <v>12014</v>
      </c>
      <c r="G128" s="28">
        <f t="shared" si="18"/>
        <v>-1.2034999999741558E-2</v>
      </c>
      <c r="H128" s="28"/>
      <c r="I128" s="28">
        <f>G128</f>
        <v>-1.2034999999741558E-2</v>
      </c>
      <c r="J128" s="28"/>
      <c r="K128" s="28"/>
      <c r="L128" s="28"/>
      <c r="M128" s="28"/>
      <c r="N128" s="28"/>
      <c r="O128" s="28">
        <f t="shared" ca="1" si="12"/>
        <v>-1.177971719439716E-2</v>
      </c>
      <c r="P128" s="28"/>
      <c r="Q128" s="86">
        <f t="shared" si="13"/>
        <v>34718.843000000001</v>
      </c>
      <c r="R128" s="28"/>
      <c r="S128" s="28"/>
      <c r="T128" s="28"/>
      <c r="U128" s="28"/>
    </row>
    <row r="129" spans="1:21">
      <c r="A129" s="28" t="s">
        <v>83</v>
      </c>
      <c r="B129" s="32"/>
      <c r="C129" s="33">
        <v>49760.343999999997</v>
      </c>
      <c r="D129" s="33"/>
      <c r="E129" s="28">
        <f t="shared" si="10"/>
        <v>12067.481054547772</v>
      </c>
      <c r="F129" s="28">
        <f t="shared" si="11"/>
        <v>12067.5</v>
      </c>
      <c r="G129" s="28">
        <f t="shared" si="18"/>
        <v>-8.1437500048195943E-3</v>
      </c>
      <c r="H129" s="28"/>
      <c r="I129" s="28"/>
      <c r="J129" s="28">
        <f>G129</f>
        <v>-8.1437500048195943E-3</v>
      </c>
      <c r="K129" s="28"/>
      <c r="L129" s="28"/>
      <c r="M129" s="28"/>
      <c r="N129" s="28"/>
      <c r="O129" s="28">
        <f t="shared" ca="1" si="12"/>
        <v>-1.1886509296490148E-2</v>
      </c>
      <c r="P129" s="28"/>
      <c r="Q129" s="86">
        <f t="shared" si="13"/>
        <v>34741.843999999997</v>
      </c>
      <c r="S129" s="28"/>
      <c r="T129" s="28"/>
      <c r="U129" s="28"/>
    </row>
    <row r="130" spans="1:21">
      <c r="A130" s="28" t="s">
        <v>83</v>
      </c>
      <c r="B130" s="32"/>
      <c r="C130" s="33">
        <v>49760.349000000002</v>
      </c>
      <c r="D130" s="33"/>
      <c r="E130" s="28">
        <f t="shared" si="10"/>
        <v>12067.49268644477</v>
      </c>
      <c r="F130" s="28">
        <f t="shared" si="11"/>
        <v>12067.5</v>
      </c>
      <c r="G130" s="28">
        <f t="shared" si="18"/>
        <v>-3.1437500001629815E-3</v>
      </c>
      <c r="H130" s="28"/>
      <c r="I130" s="28"/>
      <c r="J130" s="28">
        <f>G130</f>
        <v>-3.1437500001629815E-3</v>
      </c>
      <c r="K130" s="28"/>
      <c r="L130" s="28"/>
      <c r="M130" s="28"/>
      <c r="N130" s="28"/>
      <c r="O130" s="28">
        <f t="shared" ca="1" si="12"/>
        <v>-1.1886509296490148E-2</v>
      </c>
      <c r="P130" s="28"/>
      <c r="Q130" s="86">
        <f t="shared" si="13"/>
        <v>34741.849000000002</v>
      </c>
      <c r="S130" s="28"/>
      <c r="T130" s="28"/>
      <c r="U130" s="28"/>
    </row>
    <row r="131" spans="1:21">
      <c r="A131" s="28" t="s">
        <v>85</v>
      </c>
      <c r="B131" s="32"/>
      <c r="C131" s="33">
        <v>50013.529499999997</v>
      </c>
      <c r="D131" s="33">
        <v>1.4E-3</v>
      </c>
      <c r="E131" s="28">
        <f t="shared" si="10"/>
        <v>12656.486585514789</v>
      </c>
      <c r="F131" s="28">
        <f t="shared" si="11"/>
        <v>12656.5</v>
      </c>
      <c r="G131" s="28">
        <f t="shared" si="18"/>
        <v>-5.7662500039441511E-3</v>
      </c>
      <c r="H131" s="28"/>
      <c r="I131" s="28"/>
      <c r="J131" s="28">
        <f>G131</f>
        <v>-5.7662500039441511E-3</v>
      </c>
      <c r="K131" s="28"/>
      <c r="L131" s="28"/>
      <c r="M131" s="28"/>
      <c r="N131" s="28"/>
      <c r="O131" s="28">
        <f t="shared" ca="1" si="12"/>
        <v>-1.306222047654193E-2</v>
      </c>
      <c r="P131" s="28"/>
      <c r="Q131" s="86">
        <f t="shared" si="13"/>
        <v>34995.029499999997</v>
      </c>
      <c r="S131" s="28"/>
      <c r="T131" s="28"/>
      <c r="U131" s="28"/>
    </row>
    <row r="132" spans="1:21">
      <c r="A132" s="28" t="s">
        <v>86</v>
      </c>
      <c r="B132" s="32"/>
      <c r="C132" s="33">
        <v>50099.273000000001</v>
      </c>
      <c r="D132" s="33"/>
      <c r="E132" s="28">
        <f t="shared" si="10"/>
        <v>12855.958497391546</v>
      </c>
      <c r="F132" s="28">
        <f t="shared" si="11"/>
        <v>12856</v>
      </c>
      <c r="G132" s="28">
        <f t="shared" si="18"/>
        <v>-1.7840000000433065E-2</v>
      </c>
      <c r="H132" s="28"/>
      <c r="I132" s="28">
        <f>G132</f>
        <v>-1.7840000000433065E-2</v>
      </c>
      <c r="J132" s="28"/>
      <c r="K132" s="28"/>
      <c r="L132" s="28"/>
      <c r="M132" s="28"/>
      <c r="N132" s="28"/>
      <c r="O132" s="28">
        <f t="shared" ca="1" si="12"/>
        <v>-1.3460445231075598E-2</v>
      </c>
      <c r="P132" s="28"/>
      <c r="Q132" s="86">
        <f t="shared" si="13"/>
        <v>35080.773000000001</v>
      </c>
      <c r="R132" s="28"/>
      <c r="S132" s="28"/>
      <c r="T132" s="28"/>
      <c r="U132" s="28"/>
    </row>
    <row r="133" spans="1:21">
      <c r="A133" s="33" t="s">
        <v>87</v>
      </c>
      <c r="B133" s="41" t="s">
        <v>44</v>
      </c>
      <c r="C133" s="42">
        <v>50422.518799999998</v>
      </c>
      <c r="D133" s="42">
        <v>6.9999999999999999E-4</v>
      </c>
      <c r="E133" s="28">
        <f t="shared" si="10"/>
        <v>13607.950866867115</v>
      </c>
      <c r="F133" s="28">
        <f t="shared" si="11"/>
        <v>13608</v>
      </c>
      <c r="G133" s="28">
        <f t="shared" si="18"/>
        <v>-2.1120000004884787E-2</v>
      </c>
      <c r="H133" s="28"/>
      <c r="I133" s="28"/>
      <c r="J133" s="28">
        <f>G133</f>
        <v>-2.1120000004884787E-2</v>
      </c>
      <c r="K133" s="28"/>
      <c r="L133" s="28"/>
      <c r="M133" s="28"/>
      <c r="N133" s="28"/>
      <c r="O133" s="28">
        <f t="shared" ca="1" si="12"/>
        <v>-1.4961523002550877E-2</v>
      </c>
      <c r="P133" s="28"/>
      <c r="Q133" s="86">
        <f t="shared" si="13"/>
        <v>35404.018799999998</v>
      </c>
      <c r="S133" s="28"/>
      <c r="T133" s="28"/>
      <c r="U133" s="28"/>
    </row>
    <row r="134" spans="1:21">
      <c r="A134" s="28" t="s">
        <v>88</v>
      </c>
      <c r="B134" s="32"/>
      <c r="C134" s="33">
        <v>50773.281999999999</v>
      </c>
      <c r="D134" s="33"/>
      <c r="E134" s="28">
        <f t="shared" si="10"/>
        <v>14423.959148777772</v>
      </c>
      <c r="F134" s="28">
        <f t="shared" si="11"/>
        <v>14424</v>
      </c>
      <c r="G134" s="28">
        <f t="shared" si="18"/>
        <v>-1.7560000000230502E-2</v>
      </c>
      <c r="H134" s="28"/>
      <c r="I134" s="28">
        <f>G134</f>
        <v>-1.7560000000230502E-2</v>
      </c>
      <c r="J134" s="28"/>
      <c r="K134" s="28"/>
      <c r="L134" s="28"/>
      <c r="M134" s="28"/>
      <c r="N134" s="28"/>
      <c r="O134" s="28">
        <f t="shared" ca="1" si="12"/>
        <v>-1.6590352073726181E-2</v>
      </c>
      <c r="P134" s="28"/>
      <c r="Q134" s="86">
        <f t="shared" si="13"/>
        <v>35754.781999999999</v>
      </c>
      <c r="R134" s="28"/>
      <c r="S134" s="28"/>
      <c r="T134" s="28"/>
      <c r="U134" s="28"/>
    </row>
    <row r="135" spans="1:21">
      <c r="A135" s="24" t="s">
        <v>89</v>
      </c>
      <c r="B135" s="25" t="s">
        <v>44</v>
      </c>
      <c r="C135" s="26">
        <v>50801.65</v>
      </c>
      <c r="D135" s="27"/>
      <c r="E135" s="28">
        <f t="shared" si="10"/>
        <v>14489.953879528442</v>
      </c>
      <c r="F135" s="28">
        <f t="shared" si="11"/>
        <v>14490</v>
      </c>
      <c r="G135" s="28">
        <f t="shared" si="18"/>
        <v>-1.982500000303844E-2</v>
      </c>
      <c r="H135" s="28"/>
      <c r="I135" s="28">
        <f>G135</f>
        <v>-1.982500000303844E-2</v>
      </c>
      <c r="J135" s="28"/>
      <c r="K135" s="28"/>
      <c r="O135" s="28">
        <f t="shared" ca="1" si="12"/>
        <v>-1.6722095601541833E-2</v>
      </c>
      <c r="P135" s="28"/>
      <c r="Q135" s="86">
        <f t="shared" si="13"/>
        <v>35783.15</v>
      </c>
    </row>
    <row r="136" spans="1:21">
      <c r="A136" s="28" t="s">
        <v>88</v>
      </c>
      <c r="B136" s="32"/>
      <c r="C136" s="33">
        <v>50849.381000000001</v>
      </c>
      <c r="D136" s="33"/>
      <c r="E136" s="28">
        <f t="shared" si="10"/>
        <v>14600.994294554526</v>
      </c>
      <c r="F136" s="28">
        <f t="shared" si="11"/>
        <v>14601</v>
      </c>
      <c r="G136" s="28">
        <f t="shared" si="18"/>
        <v>-2.4524999971617945E-3</v>
      </c>
      <c r="H136" s="28"/>
      <c r="I136" s="28">
        <f>G136</f>
        <v>-2.4524999971617945E-3</v>
      </c>
      <c r="J136" s="28"/>
      <c r="K136" s="28"/>
      <c r="L136" s="28"/>
      <c r="M136" s="28"/>
      <c r="N136" s="28"/>
      <c r="O136" s="28">
        <f t="shared" ca="1" si="12"/>
        <v>-1.6943664261959059E-2</v>
      </c>
      <c r="P136" s="28"/>
      <c r="Q136" s="86">
        <f t="shared" si="13"/>
        <v>35830.881000000001</v>
      </c>
      <c r="R136" s="28"/>
      <c r="S136" s="28"/>
      <c r="T136" s="28"/>
      <c r="U136" s="28"/>
    </row>
    <row r="137" spans="1:21">
      <c r="A137" s="28" t="s">
        <v>88</v>
      </c>
      <c r="B137" s="32"/>
      <c r="C137" s="33">
        <v>50859.269</v>
      </c>
      <c r="D137" s="33"/>
      <c r="E137" s="28">
        <f t="shared" si="10"/>
        <v>14623.997534037835</v>
      </c>
      <c r="F137" s="28">
        <f t="shared" si="11"/>
        <v>14624</v>
      </c>
      <c r="G137" s="28">
        <f t="shared" si="18"/>
        <v>-1.0600000023259781E-3</v>
      </c>
      <c r="H137" s="28"/>
      <c r="I137" s="28">
        <f>G137</f>
        <v>-1.0600000023259781E-3</v>
      </c>
      <c r="J137" s="28"/>
      <c r="K137" s="28"/>
      <c r="L137" s="28"/>
      <c r="M137" s="28"/>
      <c r="N137" s="28"/>
      <c r="O137" s="28">
        <f t="shared" ca="1" si="12"/>
        <v>-1.6989574885288756E-2</v>
      </c>
      <c r="P137" s="28"/>
      <c r="Q137" s="86">
        <f t="shared" si="13"/>
        <v>35840.769</v>
      </c>
      <c r="R137" s="28"/>
      <c r="S137" s="28"/>
      <c r="T137" s="28"/>
      <c r="U137" s="28"/>
    </row>
    <row r="138" spans="1:21">
      <c r="A138" s="42" t="s">
        <v>85</v>
      </c>
      <c r="B138" s="41" t="s">
        <v>44</v>
      </c>
      <c r="C138" s="33">
        <v>51139.514499999997</v>
      </c>
      <c r="D138" s="33">
        <v>4.0000000000000002E-4</v>
      </c>
      <c r="E138" s="28">
        <f t="shared" si="10"/>
        <v>15275.954891503472</v>
      </c>
      <c r="F138" s="28">
        <f t="shared" si="11"/>
        <v>15276</v>
      </c>
      <c r="G138" s="28">
        <f t="shared" si="18"/>
        <v>-1.9390000001294538E-2</v>
      </c>
      <c r="H138" s="28"/>
      <c r="I138" s="28"/>
      <c r="J138" s="28">
        <f>G138</f>
        <v>-1.9390000001294538E-2</v>
      </c>
      <c r="K138" s="28"/>
      <c r="L138" s="28"/>
      <c r="M138" s="28"/>
      <c r="N138" s="28"/>
      <c r="O138" s="28">
        <f t="shared" ca="1" si="12"/>
        <v>-1.8291041250982749E-2</v>
      </c>
      <c r="P138" s="28"/>
      <c r="Q138" s="86">
        <f t="shared" si="13"/>
        <v>36121.014499999997</v>
      </c>
      <c r="S138" s="28"/>
      <c r="T138" s="28"/>
      <c r="U138" s="28"/>
    </row>
    <row r="139" spans="1:21">
      <c r="A139" s="37" t="s">
        <v>71</v>
      </c>
      <c r="B139" s="28"/>
      <c r="C139" s="39">
        <v>51173.038</v>
      </c>
      <c r="D139" s="33"/>
      <c r="E139" s="28">
        <f t="shared" si="10"/>
        <v>15353.943271238388</v>
      </c>
      <c r="F139" s="28">
        <f t="shared" si="11"/>
        <v>15354</v>
      </c>
      <c r="G139" s="28">
        <f t="shared" si="18"/>
        <v>-2.4384999996982515E-2</v>
      </c>
      <c r="H139" s="28"/>
      <c r="I139" s="28">
        <f>G139</f>
        <v>-2.4384999996982515E-2</v>
      </c>
      <c r="J139" s="28"/>
      <c r="K139" s="28"/>
      <c r="L139" s="28"/>
      <c r="M139" s="28"/>
      <c r="N139" s="28"/>
      <c r="O139" s="28">
        <f t="shared" ca="1" si="12"/>
        <v>-1.8446738147492155E-2</v>
      </c>
      <c r="P139" s="28"/>
      <c r="Q139" s="86">
        <f t="shared" si="13"/>
        <v>36154.538</v>
      </c>
      <c r="R139" s="28"/>
      <c r="S139" s="28"/>
      <c r="T139" s="28"/>
      <c r="U139" s="28"/>
    </row>
    <row r="140" spans="1:21">
      <c r="A140" s="37" t="s">
        <v>71</v>
      </c>
      <c r="B140" s="28"/>
      <c r="C140" s="39">
        <v>51176.049599999998</v>
      </c>
      <c r="D140" s="33"/>
      <c r="E140" s="28">
        <f t="shared" si="10"/>
        <v>15360.949395432148</v>
      </c>
      <c r="F140" s="28">
        <f t="shared" si="11"/>
        <v>15361</v>
      </c>
      <c r="G140" s="28">
        <f t="shared" si="18"/>
        <v>-2.1752500004367903E-2</v>
      </c>
      <c r="H140" s="28"/>
      <c r="I140" s="28"/>
      <c r="J140" s="28">
        <f>G140</f>
        <v>-2.1752500004367903E-2</v>
      </c>
      <c r="K140" s="28"/>
      <c r="L140" s="28"/>
      <c r="M140" s="28"/>
      <c r="N140" s="28"/>
      <c r="O140" s="28">
        <f t="shared" ca="1" si="12"/>
        <v>-1.8460710945896842E-2</v>
      </c>
      <c r="P140" s="28"/>
      <c r="Q140" s="86">
        <f t="shared" si="13"/>
        <v>36157.549599999998</v>
      </c>
      <c r="R140" s="28"/>
      <c r="S140" s="28"/>
      <c r="T140" s="28"/>
      <c r="U140" s="28"/>
    </row>
    <row r="141" spans="1:21">
      <c r="A141" s="28" t="s">
        <v>85</v>
      </c>
      <c r="B141" s="32"/>
      <c r="C141" s="33">
        <v>51198.404900000001</v>
      </c>
      <c r="D141" s="33">
        <v>5.0000000000000001E-4</v>
      </c>
      <c r="E141" s="28">
        <f t="shared" si="10"/>
        <v>15412.956304778965</v>
      </c>
      <c r="F141" s="28">
        <f t="shared" si="11"/>
        <v>15413</v>
      </c>
      <c r="G141" s="28">
        <f t="shared" si="18"/>
        <v>-1.8782500002998859E-2</v>
      </c>
      <c r="H141" s="28"/>
      <c r="I141" s="28"/>
      <c r="J141" s="28">
        <f>G141</f>
        <v>-1.8782500002998859E-2</v>
      </c>
      <c r="K141" s="28"/>
      <c r="L141" s="28"/>
      <c r="M141" s="28"/>
      <c r="N141" s="28"/>
      <c r="O141" s="28">
        <f t="shared" ca="1" si="12"/>
        <v>-1.8564508876903113E-2</v>
      </c>
      <c r="P141" s="28"/>
      <c r="Q141" s="86">
        <f t="shared" si="13"/>
        <v>36179.904900000001</v>
      </c>
      <c r="S141" s="28"/>
      <c r="T141" s="28"/>
      <c r="U141" s="28"/>
    </row>
    <row r="142" spans="1:21">
      <c r="A142" s="24" t="s">
        <v>90</v>
      </c>
      <c r="B142" s="25" t="s">
        <v>44</v>
      </c>
      <c r="C142" s="26">
        <v>51202.271999999997</v>
      </c>
      <c r="D142" s="27"/>
      <c r="E142" s="28">
        <f t="shared" si="10"/>
        <v>15421.952646547352</v>
      </c>
      <c r="F142" s="28">
        <f t="shared" si="11"/>
        <v>15422</v>
      </c>
      <c r="G142" s="28">
        <f t="shared" si="18"/>
        <v>-2.035500000056345E-2</v>
      </c>
      <c r="H142" s="28"/>
      <c r="I142" s="28">
        <f>G142</f>
        <v>-2.035500000056345E-2</v>
      </c>
      <c r="J142" s="28"/>
      <c r="K142" s="28"/>
      <c r="O142" s="28">
        <f t="shared" ca="1" si="12"/>
        <v>-1.8582473903423428E-2</v>
      </c>
      <c r="P142" s="28"/>
      <c r="Q142" s="86">
        <f t="shared" si="13"/>
        <v>36183.771999999997</v>
      </c>
    </row>
    <row r="143" spans="1:21">
      <c r="A143" s="28" t="s">
        <v>91</v>
      </c>
      <c r="B143" s="32"/>
      <c r="C143" s="33">
        <v>51486.399100000002</v>
      </c>
      <c r="D143" s="33">
        <v>4.0000000000000002E-4</v>
      </c>
      <c r="E143" s="28">
        <f t="shared" si="10"/>
        <v>16082.940078282669</v>
      </c>
      <c r="F143" s="28">
        <f t="shared" si="11"/>
        <v>16083</v>
      </c>
      <c r="G143" s="28">
        <f t="shared" si="18"/>
        <v>-2.5757499999599531E-2</v>
      </c>
      <c r="H143" s="28"/>
      <c r="I143" s="28"/>
      <c r="J143" s="28">
        <f>G143</f>
        <v>-2.5757499999599531E-2</v>
      </c>
      <c r="K143" s="28"/>
      <c r="L143" s="28"/>
      <c r="M143" s="28"/>
      <c r="N143" s="28"/>
      <c r="O143" s="28">
        <f t="shared" ca="1" si="12"/>
        <v>-1.9901905295637737E-2</v>
      </c>
      <c r="P143" s="28"/>
      <c r="Q143" s="86">
        <f t="shared" si="13"/>
        <v>36467.899100000002</v>
      </c>
      <c r="S143" s="28"/>
      <c r="T143" s="28"/>
      <c r="U143" s="28"/>
    </row>
    <row r="144" spans="1:21">
      <c r="A144" s="37" t="s">
        <v>71</v>
      </c>
      <c r="B144" s="28"/>
      <c r="C144" s="39">
        <v>51500.158600000002</v>
      </c>
      <c r="D144" s="33"/>
      <c r="E144" s="28">
        <f t="shared" si="10"/>
        <v>16114.949895603726</v>
      </c>
      <c r="F144" s="28">
        <f t="shared" si="11"/>
        <v>16115</v>
      </c>
      <c r="G144" s="28">
        <f t="shared" si="18"/>
        <v>-2.1537499997066334E-2</v>
      </c>
      <c r="H144" s="28"/>
      <c r="I144" s="28"/>
      <c r="J144" s="28">
        <f>G144</f>
        <v>-2.1537499997066334E-2</v>
      </c>
      <c r="K144" s="28"/>
      <c r="L144" s="28"/>
      <c r="M144" s="28"/>
      <c r="N144" s="28"/>
      <c r="O144" s="28">
        <f t="shared" ca="1" si="12"/>
        <v>-1.996578094548775E-2</v>
      </c>
      <c r="P144" s="28"/>
      <c r="Q144" s="86">
        <f t="shared" si="13"/>
        <v>36481.658600000002</v>
      </c>
      <c r="R144" s="28"/>
      <c r="S144" s="28"/>
      <c r="T144" s="28"/>
      <c r="U144" s="28"/>
    </row>
    <row r="145" spans="1:21" s="28" customFormat="1">
      <c r="A145" s="37" t="s">
        <v>71</v>
      </c>
      <c r="C145" s="39">
        <v>51571.083400000003</v>
      </c>
      <c r="D145" s="33"/>
      <c r="E145" s="28">
        <f t="shared" si="10"/>
        <v>16279.947889101499</v>
      </c>
      <c r="F145" s="28">
        <f t="shared" si="11"/>
        <v>16280</v>
      </c>
      <c r="G145" s="28">
        <f t="shared" si="18"/>
        <v>-2.2400000001653098E-2</v>
      </c>
      <c r="K145" s="28">
        <f>G145</f>
        <v>-2.2400000001653098E-2</v>
      </c>
      <c r="O145" s="28">
        <f t="shared" ca="1" si="12"/>
        <v>-2.0295139765026875E-2</v>
      </c>
      <c r="Q145" s="86">
        <f t="shared" si="13"/>
        <v>36552.583400000003</v>
      </c>
    </row>
    <row r="146" spans="1:21">
      <c r="A146" s="37" t="s">
        <v>71</v>
      </c>
      <c r="B146" s="28"/>
      <c r="C146" s="39">
        <v>51574.089399999997</v>
      </c>
      <c r="D146" s="33"/>
      <c r="E146" s="28">
        <f t="shared" si="10"/>
        <v>16286.940985570622</v>
      </c>
      <c r="F146" s="28">
        <f t="shared" si="11"/>
        <v>16287</v>
      </c>
      <c r="G146" s="28">
        <f t="shared" si="18"/>
        <v>-2.5367500005813781E-2</v>
      </c>
      <c r="H146" s="28"/>
      <c r="I146" s="28"/>
      <c r="J146" s="28"/>
      <c r="K146" s="28">
        <f>G146</f>
        <v>-2.5367500005813781E-2</v>
      </c>
      <c r="L146" s="28"/>
      <c r="M146" s="28"/>
      <c r="N146" s="28"/>
      <c r="O146" s="28">
        <f t="shared" ca="1" si="12"/>
        <v>-2.0309112563431559E-2</v>
      </c>
      <c r="P146" s="28"/>
      <c r="Q146" s="86">
        <f t="shared" si="13"/>
        <v>36555.589399999997</v>
      </c>
      <c r="R146" s="28"/>
      <c r="S146" s="28"/>
      <c r="T146" s="28"/>
      <c r="U146" s="28"/>
    </row>
    <row r="147" spans="1:21" s="28" customFormat="1">
      <c r="A147" s="33" t="s">
        <v>92</v>
      </c>
      <c r="B147" s="41" t="s">
        <v>44</v>
      </c>
      <c r="C147" s="33">
        <v>51885.301399999997</v>
      </c>
      <c r="D147" s="33">
        <v>1.1000000000000001E-3</v>
      </c>
      <c r="E147" s="28">
        <f t="shared" si="10"/>
        <v>17010.938170651549</v>
      </c>
      <c r="F147" s="28">
        <f t="shared" si="11"/>
        <v>17011</v>
      </c>
      <c r="G147" s="28">
        <f t="shared" si="18"/>
        <v>-2.6577500007988419E-2</v>
      </c>
      <c r="J147" s="28">
        <f>G147</f>
        <v>-2.6577500007988419E-2</v>
      </c>
      <c r="L147" s="1"/>
      <c r="O147" s="28">
        <f t="shared" ca="1" si="12"/>
        <v>-2.175429914128808E-2</v>
      </c>
      <c r="Q147" s="86">
        <f t="shared" si="13"/>
        <v>36866.801399999997</v>
      </c>
      <c r="R147" s="1"/>
    </row>
    <row r="148" spans="1:21" s="28" customFormat="1">
      <c r="A148" s="34" t="s">
        <v>92</v>
      </c>
      <c r="B148" s="38"/>
      <c r="C148" s="40">
        <v>51900.345300000001</v>
      </c>
      <c r="D148" s="40">
        <v>1.1999999999999999E-3</v>
      </c>
      <c r="E148" s="28">
        <f t="shared" si="10"/>
        <v>17045.935989670874</v>
      </c>
      <c r="F148" s="28">
        <f t="shared" si="11"/>
        <v>17046</v>
      </c>
      <c r="G148" s="28">
        <f t="shared" si="18"/>
        <v>-2.7515000001585577E-2</v>
      </c>
      <c r="J148" s="28">
        <f>G148</f>
        <v>-2.7515000001585577E-2</v>
      </c>
      <c r="L148" s="1"/>
      <c r="O148" s="28">
        <f t="shared" ca="1" si="12"/>
        <v>-2.1824163133311533E-2</v>
      </c>
      <c r="Q148" s="86">
        <f t="shared" si="13"/>
        <v>36881.845300000001</v>
      </c>
      <c r="R148" s="1"/>
    </row>
    <row r="149" spans="1:21" s="28" customFormat="1">
      <c r="A149" s="34" t="s">
        <v>92</v>
      </c>
      <c r="B149" s="38"/>
      <c r="C149" s="40">
        <v>51924.4202</v>
      </c>
      <c r="D149" s="40">
        <v>1E-3</v>
      </c>
      <c r="E149" s="28">
        <f t="shared" ref="E149:E205" si="19">+(C149-C$7)/C$8</f>
        <v>17101.943341029768</v>
      </c>
      <c r="F149" s="28">
        <f t="shared" ref="F149:F205" si="20">ROUND(2*E149,0)/2</f>
        <v>17102</v>
      </c>
      <c r="G149" s="28">
        <f t="shared" si="18"/>
        <v>-2.4355000001378357E-2</v>
      </c>
      <c r="J149" s="28">
        <f>G149</f>
        <v>-2.4355000001378357E-2</v>
      </c>
      <c r="O149" s="28">
        <f t="shared" ref="O149:O205" ca="1" si="21">+C$11+C$12*F149</f>
        <v>-2.193594552054905E-2</v>
      </c>
      <c r="Q149" s="86">
        <f t="shared" ref="Q149:Q205" si="22">+C149-15018.5</f>
        <v>36905.9202</v>
      </c>
      <c r="R149" s="1"/>
    </row>
    <row r="150" spans="1:21" s="28" customFormat="1">
      <c r="A150" s="34" t="s">
        <v>92</v>
      </c>
      <c r="B150" s="38"/>
      <c r="C150" s="40">
        <v>51925.281900000002</v>
      </c>
      <c r="D150" s="40">
        <v>2.0000000000000001E-4</v>
      </c>
      <c r="E150" s="28">
        <f t="shared" si="19"/>
        <v>17103.947982156671</v>
      </c>
      <c r="F150" s="28">
        <f t="shared" si="20"/>
        <v>17104</v>
      </c>
      <c r="G150" s="28">
        <f t="shared" si="18"/>
        <v>-2.2360000002663583E-2</v>
      </c>
      <c r="J150" s="28">
        <f>G150</f>
        <v>-2.2360000002663583E-2</v>
      </c>
      <c r="O150" s="28">
        <f t="shared" ca="1" si="21"/>
        <v>-2.1939937748664682E-2</v>
      </c>
      <c r="Q150" s="86">
        <f t="shared" si="22"/>
        <v>36906.781900000002</v>
      </c>
      <c r="R150" s="1"/>
    </row>
    <row r="151" spans="1:21">
      <c r="A151" s="37" t="s">
        <v>71</v>
      </c>
      <c r="B151" s="28"/>
      <c r="C151" s="39">
        <v>52211.127699999997</v>
      </c>
      <c r="D151" s="33"/>
      <c r="E151" s="28">
        <f t="shared" si="19"/>
        <v>17768.933762162593</v>
      </c>
      <c r="F151" s="28">
        <f t="shared" si="20"/>
        <v>17769</v>
      </c>
      <c r="G151" s="28">
        <f t="shared" si="18"/>
        <v>-2.8472500001953449E-2</v>
      </c>
      <c r="H151" s="28"/>
      <c r="I151" s="28"/>
      <c r="J151" s="28"/>
      <c r="K151" s="28">
        <f>G151</f>
        <v>-2.8472500001953449E-2</v>
      </c>
      <c r="L151" s="28"/>
      <c r="M151" s="28"/>
      <c r="N151" s="28"/>
      <c r="O151" s="28">
        <f t="shared" ca="1" si="21"/>
        <v>-2.3267353597110237E-2</v>
      </c>
      <c r="P151" s="28"/>
      <c r="Q151" s="86">
        <f t="shared" si="22"/>
        <v>37192.627699999997</v>
      </c>
      <c r="R151" s="28"/>
      <c r="S151" s="28"/>
      <c r="T151" s="28"/>
      <c r="U151" s="28"/>
    </row>
    <row r="152" spans="1:21">
      <c r="A152" s="37" t="s">
        <v>71</v>
      </c>
      <c r="B152" s="28"/>
      <c r="C152" s="39">
        <v>52214.135300000002</v>
      </c>
      <c r="D152" s="33"/>
      <c r="E152" s="28">
        <f t="shared" si="19"/>
        <v>17775.930580838776</v>
      </c>
      <c r="F152" s="28">
        <f t="shared" si="20"/>
        <v>17776</v>
      </c>
      <c r="G152" s="28">
        <f t="shared" si="18"/>
        <v>-2.9840000002877787E-2</v>
      </c>
      <c r="H152" s="28"/>
      <c r="I152" s="28"/>
      <c r="J152" s="28"/>
      <c r="K152" s="28">
        <f>G152</f>
        <v>-2.9840000002877787E-2</v>
      </c>
      <c r="L152" s="28"/>
      <c r="M152" s="28"/>
      <c r="N152" s="28"/>
      <c r="O152" s="28">
        <f t="shared" ca="1" si="21"/>
        <v>-2.3281326395514928E-2</v>
      </c>
      <c r="P152" s="28"/>
      <c r="Q152" s="86">
        <f t="shared" si="22"/>
        <v>37195.635300000002</v>
      </c>
      <c r="R152" s="28"/>
      <c r="S152" s="28"/>
      <c r="T152" s="28"/>
      <c r="U152" s="28"/>
    </row>
    <row r="153" spans="1:21">
      <c r="A153" s="37" t="s">
        <v>71</v>
      </c>
      <c r="B153" s="28"/>
      <c r="C153" s="39">
        <v>52220.155299999999</v>
      </c>
      <c r="D153" s="33"/>
      <c r="E153" s="28">
        <f t="shared" si="19"/>
        <v>17789.935384812226</v>
      </c>
      <c r="F153" s="28">
        <f t="shared" si="20"/>
        <v>17790</v>
      </c>
      <c r="G153" s="28">
        <f t="shared" si="18"/>
        <v>-2.7775000002293382E-2</v>
      </c>
      <c r="H153" s="28"/>
      <c r="I153" s="28"/>
      <c r="J153" s="28"/>
      <c r="K153" s="28">
        <f>G153</f>
        <v>-2.7775000002293382E-2</v>
      </c>
      <c r="L153" s="28"/>
      <c r="M153" s="28"/>
      <c r="N153" s="28"/>
      <c r="O153" s="28">
        <f t="shared" ca="1" si="21"/>
        <v>-2.3309271992324309E-2</v>
      </c>
      <c r="P153" s="28"/>
      <c r="Q153" s="86">
        <f t="shared" si="22"/>
        <v>37201.655299999999</v>
      </c>
      <c r="R153" s="28"/>
      <c r="S153" s="28"/>
      <c r="T153" s="28"/>
      <c r="U153" s="28"/>
    </row>
    <row r="154" spans="1:21">
      <c r="A154" s="24" t="s">
        <v>89</v>
      </c>
      <c r="B154" s="25" t="s">
        <v>44</v>
      </c>
      <c r="C154" s="26">
        <v>52266.581899999997</v>
      </c>
      <c r="D154" s="27"/>
      <c r="E154" s="28">
        <f t="shared" si="19"/>
        <v>17897.941270552099</v>
      </c>
      <c r="F154" s="28">
        <f t="shared" si="20"/>
        <v>17898</v>
      </c>
      <c r="G154" s="28">
        <f t="shared" si="18"/>
        <v>-2.5245000004360918E-2</v>
      </c>
      <c r="H154" s="28"/>
      <c r="I154" s="28"/>
      <c r="J154" s="28"/>
      <c r="K154" s="28">
        <f>G154</f>
        <v>-2.5245000004360918E-2</v>
      </c>
      <c r="N154" s="28"/>
      <c r="O154" s="28">
        <f t="shared" ca="1" si="21"/>
        <v>-2.3524852310568101E-2</v>
      </c>
      <c r="P154" s="28"/>
      <c r="Q154" s="86">
        <f t="shared" si="22"/>
        <v>37248.081899999997</v>
      </c>
    </row>
    <row r="155" spans="1:21">
      <c r="A155" s="24" t="s">
        <v>89</v>
      </c>
      <c r="B155" s="25" t="s">
        <v>44</v>
      </c>
      <c r="C155" s="26">
        <v>52305.697999999997</v>
      </c>
      <c r="D155" s="27"/>
      <c r="E155" s="28">
        <f t="shared" si="19"/>
        <v>17988.940159705933</v>
      </c>
      <c r="F155" s="28">
        <f t="shared" si="20"/>
        <v>17989</v>
      </c>
      <c r="G155" s="28">
        <f t="shared" si="18"/>
        <v>-2.5722500002302695E-2</v>
      </c>
      <c r="H155" s="28"/>
      <c r="I155" s="28">
        <f>G155</f>
        <v>-2.5722500002302695E-2</v>
      </c>
      <c r="J155" s="28"/>
      <c r="K155" s="28"/>
      <c r="N155" s="28"/>
      <c r="O155" s="28">
        <f t="shared" ca="1" si="21"/>
        <v>-2.3706498689829072E-2</v>
      </c>
      <c r="P155" s="28"/>
      <c r="Q155" s="86">
        <f t="shared" si="22"/>
        <v>37287.197999999997</v>
      </c>
    </row>
    <row r="156" spans="1:21">
      <c r="A156" s="34" t="s">
        <v>92</v>
      </c>
      <c r="B156" s="38"/>
      <c r="C156" s="40">
        <v>52308.276700000002</v>
      </c>
      <c r="D156" s="40">
        <v>4.0000000000000002E-4</v>
      </c>
      <c r="E156" s="28">
        <f t="shared" si="19"/>
        <v>17994.939194258495</v>
      </c>
      <c r="F156" s="28">
        <f t="shared" si="20"/>
        <v>17995</v>
      </c>
      <c r="G156" s="28">
        <f t="shared" si="18"/>
        <v>-2.6137499997275881E-2</v>
      </c>
      <c r="H156" s="28"/>
      <c r="I156" s="28"/>
      <c r="J156" s="28">
        <f>G156</f>
        <v>-2.6137499997275881E-2</v>
      </c>
      <c r="K156" s="28"/>
      <c r="M156" s="28"/>
      <c r="N156" s="28"/>
      <c r="O156" s="28">
        <f t="shared" ca="1" si="21"/>
        <v>-2.3718475374175946E-2</v>
      </c>
      <c r="P156" s="28"/>
      <c r="Q156" s="86">
        <f t="shared" si="22"/>
        <v>37289.776700000002</v>
      </c>
      <c r="S156" s="28"/>
      <c r="T156" s="28"/>
      <c r="U156" s="28"/>
    </row>
    <row r="157" spans="1:21">
      <c r="A157" s="33" t="s">
        <v>93</v>
      </c>
      <c r="B157" s="41" t="s">
        <v>44</v>
      </c>
      <c r="C157" s="33">
        <v>52320.313199999997</v>
      </c>
      <c r="D157" s="33">
        <v>1E-4</v>
      </c>
      <c r="E157" s="28">
        <f t="shared" si="19"/>
        <v>18022.940659877506</v>
      </c>
      <c r="F157" s="28">
        <f t="shared" si="20"/>
        <v>18023</v>
      </c>
      <c r="G157" s="28">
        <f t="shared" si="18"/>
        <v>-2.5507500002277084E-2</v>
      </c>
      <c r="H157" s="28"/>
      <c r="I157" s="28"/>
      <c r="J157" s="28">
        <f>G157</f>
        <v>-2.5507500002277084E-2</v>
      </c>
      <c r="K157" s="28"/>
      <c r="M157" s="28"/>
      <c r="N157" s="28"/>
      <c r="O157" s="28">
        <f t="shared" ca="1" si="21"/>
        <v>-2.3774366567794709E-2</v>
      </c>
      <c r="P157" s="28"/>
      <c r="Q157" s="86">
        <f t="shared" si="22"/>
        <v>37301.813199999997</v>
      </c>
      <c r="S157" s="28"/>
      <c r="T157" s="28"/>
      <c r="U157" s="28"/>
    </row>
    <row r="158" spans="1:21">
      <c r="A158" s="24" t="s">
        <v>94</v>
      </c>
      <c r="B158" s="25" t="s">
        <v>44</v>
      </c>
      <c r="C158" s="26">
        <v>52581.235500000003</v>
      </c>
      <c r="D158" s="27"/>
      <c r="E158" s="28">
        <f t="shared" si="19"/>
        <v>18629.944922967763</v>
      </c>
      <c r="F158" s="28">
        <f t="shared" si="20"/>
        <v>18630</v>
      </c>
      <c r="G158" s="28">
        <f t="shared" si="18"/>
        <v>-2.3674999996728729E-2</v>
      </c>
      <c r="H158" s="28"/>
      <c r="I158" s="28"/>
      <c r="J158" s="28"/>
      <c r="K158" s="28">
        <f t="shared" ref="K158:K164" si="23">G158</f>
        <v>-2.3674999996728729E-2</v>
      </c>
      <c r="N158" s="28"/>
      <c r="O158" s="28">
        <f t="shared" ca="1" si="21"/>
        <v>-2.4986007800887122E-2</v>
      </c>
      <c r="P158" s="28"/>
      <c r="Q158" s="86">
        <f t="shared" si="22"/>
        <v>37562.735500000003</v>
      </c>
    </row>
    <row r="159" spans="1:21">
      <c r="A159" s="24" t="s">
        <v>94</v>
      </c>
      <c r="B159" s="25" t="s">
        <v>44</v>
      </c>
      <c r="C159" s="26">
        <v>52582.095600000001</v>
      </c>
      <c r="D159" s="27"/>
      <c r="E159" s="28">
        <f t="shared" si="19"/>
        <v>18631.94584188762</v>
      </c>
      <c r="F159" s="28">
        <f t="shared" si="20"/>
        <v>18632</v>
      </c>
      <c r="G159" s="28">
        <f t="shared" ref="G159:G177" si="24">+C159-(C$7+F159*C$8)</f>
        <v>-2.3280000001250301E-2</v>
      </c>
      <c r="H159" s="28"/>
      <c r="I159" s="28"/>
      <c r="J159" s="28"/>
      <c r="K159" s="28">
        <f t="shared" si="23"/>
        <v>-2.3280000001250301E-2</v>
      </c>
      <c r="N159" s="28"/>
      <c r="O159" s="28">
        <f t="shared" ca="1" si="21"/>
        <v>-2.4990000029002746E-2</v>
      </c>
      <c r="P159" s="28"/>
      <c r="Q159" s="86">
        <f t="shared" si="22"/>
        <v>37563.595600000001</v>
      </c>
    </row>
    <row r="160" spans="1:21">
      <c r="A160" s="24" t="s">
        <v>94</v>
      </c>
      <c r="B160" s="25" t="s">
        <v>45</v>
      </c>
      <c r="C160" s="26">
        <v>52582.305699999997</v>
      </c>
      <c r="D160" s="27"/>
      <c r="E160" s="28">
        <f t="shared" si="19"/>
        <v>18632.434614199046</v>
      </c>
      <c r="F160" s="28">
        <f t="shared" si="20"/>
        <v>18632.5</v>
      </c>
      <c r="G160" s="28">
        <f t="shared" si="24"/>
        <v>-2.8106250007112976E-2</v>
      </c>
      <c r="H160" s="28"/>
      <c r="I160" s="28"/>
      <c r="J160" s="28"/>
      <c r="K160" s="28">
        <f t="shared" si="23"/>
        <v>-2.8106250007112976E-2</v>
      </c>
      <c r="N160" s="28"/>
      <c r="O160" s="28">
        <f t="shared" ca="1" si="21"/>
        <v>-2.4990998086031651E-2</v>
      </c>
      <c r="P160" s="28"/>
      <c r="Q160" s="86">
        <f t="shared" si="22"/>
        <v>37563.805699999997</v>
      </c>
    </row>
    <row r="161" spans="1:21">
      <c r="A161" s="24" t="s">
        <v>94</v>
      </c>
      <c r="B161" s="25" t="s">
        <v>45</v>
      </c>
      <c r="C161" s="26">
        <v>52583.171399999999</v>
      </c>
      <c r="D161" s="27"/>
      <c r="E161" s="28">
        <f t="shared" si="19"/>
        <v>18634.448560843539</v>
      </c>
      <c r="F161" s="28">
        <f t="shared" si="20"/>
        <v>18634.5</v>
      </c>
      <c r="G161" s="28">
        <f t="shared" si="24"/>
        <v>-2.2111250000307336E-2</v>
      </c>
      <c r="H161" s="28"/>
      <c r="I161" s="28"/>
      <c r="J161" s="28"/>
      <c r="K161" s="28">
        <f t="shared" si="23"/>
        <v>-2.2111250000307336E-2</v>
      </c>
      <c r="N161" s="28"/>
      <c r="O161" s="28">
        <f t="shared" ca="1" si="21"/>
        <v>-2.4994990314147283E-2</v>
      </c>
      <c r="P161" s="28"/>
      <c r="Q161" s="86">
        <f t="shared" si="22"/>
        <v>37564.671399999999</v>
      </c>
    </row>
    <row r="162" spans="1:21">
      <c r="A162" s="24" t="s">
        <v>94</v>
      </c>
      <c r="B162" s="25" t="s">
        <v>44</v>
      </c>
      <c r="C162" s="26">
        <v>52584.2448</v>
      </c>
      <c r="D162" s="27"/>
      <c r="E162" s="28">
        <f t="shared" si="19"/>
        <v>18636.94569648891</v>
      </c>
      <c r="F162" s="28">
        <f t="shared" si="20"/>
        <v>18637</v>
      </c>
      <c r="G162" s="28">
        <f t="shared" si="24"/>
        <v>-2.3342500004218891E-2</v>
      </c>
      <c r="H162" s="28"/>
      <c r="I162" s="28"/>
      <c r="J162" s="28"/>
      <c r="K162" s="28">
        <f t="shared" si="23"/>
        <v>-2.3342500004218891E-2</v>
      </c>
      <c r="N162" s="28"/>
      <c r="O162" s="28">
        <f t="shared" ca="1" si="21"/>
        <v>-2.4999980599291812E-2</v>
      </c>
      <c r="P162" s="28"/>
      <c r="Q162" s="86">
        <f t="shared" si="22"/>
        <v>37565.7448</v>
      </c>
    </row>
    <row r="163" spans="1:21" s="28" customFormat="1">
      <c r="A163" s="24" t="s">
        <v>89</v>
      </c>
      <c r="B163" s="25" t="s">
        <v>44</v>
      </c>
      <c r="C163" s="26">
        <v>52601.866699999999</v>
      </c>
      <c r="D163" s="27"/>
      <c r="E163" s="28">
        <f t="shared" si="19"/>
        <v>18677.940921595193</v>
      </c>
      <c r="F163" s="28">
        <f t="shared" si="20"/>
        <v>18678</v>
      </c>
      <c r="G163" s="28">
        <f t="shared" si="24"/>
        <v>-2.5395000004209578E-2</v>
      </c>
      <c r="K163" s="28">
        <f t="shared" si="23"/>
        <v>-2.5395000004209578E-2</v>
      </c>
      <c r="L163" s="1"/>
      <c r="M163" s="1"/>
      <c r="O163" s="28">
        <f t="shared" ca="1" si="21"/>
        <v>-2.508182127566214E-2</v>
      </c>
      <c r="Q163" s="86">
        <f t="shared" si="22"/>
        <v>37583.366699999999</v>
      </c>
      <c r="R163" s="1"/>
      <c r="S163" s="1"/>
      <c r="T163" s="1"/>
      <c r="U163" s="1"/>
    </row>
    <row r="164" spans="1:21">
      <c r="A164" s="24" t="s">
        <v>89</v>
      </c>
      <c r="B164" s="25" t="s">
        <v>44</v>
      </c>
      <c r="C164" s="26">
        <v>52627.656799999997</v>
      </c>
      <c r="D164" s="27"/>
      <c r="E164" s="28">
        <f t="shared" si="19"/>
        <v>18737.93847889682</v>
      </c>
      <c r="F164" s="28">
        <f t="shared" si="20"/>
        <v>18738</v>
      </c>
      <c r="G164" s="28">
        <f t="shared" si="24"/>
        <v>-2.6445000003150199E-2</v>
      </c>
      <c r="H164" s="28"/>
      <c r="I164" s="28"/>
      <c r="J164" s="28"/>
      <c r="K164" s="28">
        <f t="shared" si="23"/>
        <v>-2.6445000003150199E-2</v>
      </c>
      <c r="N164" s="28"/>
      <c r="O164" s="28">
        <f t="shared" ca="1" si="21"/>
        <v>-2.5201588119130914E-2</v>
      </c>
      <c r="P164" s="28"/>
      <c r="Q164" s="86">
        <f t="shared" si="22"/>
        <v>37609.156799999997</v>
      </c>
    </row>
    <row r="165" spans="1:21" s="28" customFormat="1">
      <c r="A165" s="43" t="s">
        <v>95</v>
      </c>
      <c r="B165" s="44"/>
      <c r="C165" s="45">
        <v>52712.337200000002</v>
      </c>
      <c r="D165" s="45">
        <v>2.0999999999999999E-3</v>
      </c>
      <c r="E165" s="28">
        <f t="shared" si="19"/>
        <v>18934.93721683601</v>
      </c>
      <c r="F165" s="28">
        <f t="shared" si="20"/>
        <v>18935</v>
      </c>
      <c r="G165" s="28">
        <f t="shared" si="24"/>
        <v>-2.6987500001268927E-2</v>
      </c>
      <c r="J165" s="28">
        <f>G165</f>
        <v>-2.6987500001268927E-2</v>
      </c>
      <c r="L165" s="1"/>
      <c r="O165" s="28">
        <f t="shared" ca="1" si="21"/>
        <v>-2.5594822588520045E-2</v>
      </c>
      <c r="Q165" s="86">
        <f t="shared" si="22"/>
        <v>37693.837200000002</v>
      </c>
      <c r="R165" s="1"/>
    </row>
    <row r="166" spans="1:21" s="28" customFormat="1">
      <c r="A166" s="46" t="s">
        <v>96</v>
      </c>
      <c r="B166" s="41" t="s">
        <v>44</v>
      </c>
      <c r="C166" s="33">
        <v>52948.754999999997</v>
      </c>
      <c r="D166" s="33">
        <v>3.0000000000000001E-3</v>
      </c>
      <c r="E166" s="28">
        <f t="shared" si="19"/>
        <v>19484.934715978146</v>
      </c>
      <c r="F166" s="28">
        <f t="shared" si="20"/>
        <v>19485</v>
      </c>
      <c r="G166" s="28">
        <f t="shared" si="24"/>
        <v>-2.8062500008672941E-2</v>
      </c>
      <c r="K166" s="28">
        <f>G166</f>
        <v>-2.8062500008672941E-2</v>
      </c>
      <c r="M166" s="1"/>
      <c r="O166" s="28">
        <f t="shared" ca="1" si="21"/>
        <v>-2.6692685320317124E-2</v>
      </c>
      <c r="Q166" s="86">
        <f t="shared" si="22"/>
        <v>37930.254999999997</v>
      </c>
      <c r="R166" s="1"/>
    </row>
    <row r="167" spans="1:21" s="28" customFormat="1">
      <c r="A167" s="43" t="s">
        <v>97</v>
      </c>
      <c r="B167" s="41"/>
      <c r="C167" s="33">
        <v>53055.358</v>
      </c>
      <c r="D167" s="33">
        <v>1.1999999999999999E-3</v>
      </c>
      <c r="E167" s="28">
        <f t="shared" si="19"/>
        <v>19732.933738898806</v>
      </c>
      <c r="F167" s="28">
        <f t="shared" si="20"/>
        <v>19733</v>
      </c>
      <c r="G167" s="28">
        <f t="shared" si="24"/>
        <v>-2.8482500005338807E-2</v>
      </c>
      <c r="J167" s="28">
        <f>G167</f>
        <v>-2.8482500005338807E-2</v>
      </c>
      <c r="L167" s="1"/>
      <c r="O167" s="28">
        <f t="shared" ca="1" si="21"/>
        <v>-2.7187721606654721E-2</v>
      </c>
      <c r="Q167" s="86">
        <f t="shared" si="22"/>
        <v>38036.858</v>
      </c>
      <c r="R167" s="1"/>
    </row>
    <row r="168" spans="1:21">
      <c r="A168" s="24" t="s">
        <v>98</v>
      </c>
      <c r="B168" s="25" t="s">
        <v>44</v>
      </c>
      <c r="C168" s="26">
        <v>53302.097000000002</v>
      </c>
      <c r="D168" s="27"/>
      <c r="E168" s="28">
        <f t="shared" si="19"/>
        <v>20306.942265079302</v>
      </c>
      <c r="F168" s="28">
        <f t="shared" si="20"/>
        <v>20307</v>
      </c>
      <c r="G168" s="28">
        <f t="shared" si="24"/>
        <v>-2.4817500001518056E-2</v>
      </c>
      <c r="H168" s="28"/>
      <c r="I168" s="28">
        <f>G168</f>
        <v>-2.4817500001518056E-2</v>
      </c>
      <c r="J168" s="28"/>
      <c r="K168" s="28"/>
      <c r="N168" s="28"/>
      <c r="O168" s="28">
        <f t="shared" ca="1" si="21"/>
        <v>-2.8333491075839306E-2</v>
      </c>
      <c r="P168" s="28"/>
      <c r="Q168" s="86">
        <f t="shared" si="22"/>
        <v>38283.597000000002</v>
      </c>
    </row>
    <row r="169" spans="1:21" s="28" customFormat="1">
      <c r="A169" s="47" t="s">
        <v>99</v>
      </c>
      <c r="B169" s="32" t="s">
        <v>44</v>
      </c>
      <c r="C169" s="33">
        <v>53328.747600000002</v>
      </c>
      <c r="D169" s="33">
        <v>8.9999999999999998E-4</v>
      </c>
      <c r="E169" s="28">
        <f t="shared" si="19"/>
        <v>20368.941671852557</v>
      </c>
      <c r="F169" s="28">
        <f t="shared" si="20"/>
        <v>20369</v>
      </c>
      <c r="G169" s="28">
        <f t="shared" si="24"/>
        <v>-2.5072500000533182E-2</v>
      </c>
      <c r="K169" s="28">
        <f>G169</f>
        <v>-2.5072500000533182E-2</v>
      </c>
      <c r="O169" s="28">
        <f t="shared" ca="1" si="21"/>
        <v>-2.8457250147423705E-2</v>
      </c>
      <c r="Q169" s="86">
        <f t="shared" si="22"/>
        <v>38310.247600000002</v>
      </c>
      <c r="R169" s="1"/>
      <c r="S169" s="1"/>
      <c r="T169" s="1"/>
      <c r="U169" s="1"/>
    </row>
    <row r="170" spans="1:21" s="28" customFormat="1">
      <c r="A170" s="47" t="s">
        <v>99</v>
      </c>
      <c r="B170" s="32" t="s">
        <v>44</v>
      </c>
      <c r="C170" s="33">
        <v>53347.661500000002</v>
      </c>
      <c r="D170" s="33">
        <v>1.4E-3</v>
      </c>
      <c r="E170" s="28">
        <f t="shared" si="19"/>
        <v>20412.942579140519</v>
      </c>
      <c r="F170" s="28">
        <f t="shared" si="20"/>
        <v>20413</v>
      </c>
      <c r="G170" s="28">
        <f t="shared" si="24"/>
        <v>-2.4682499999471474E-2</v>
      </c>
      <c r="K170" s="28">
        <f>G170</f>
        <v>-2.4682499999471474E-2</v>
      </c>
      <c r="O170" s="28">
        <f t="shared" ca="1" si="21"/>
        <v>-2.8545079165967473E-2</v>
      </c>
      <c r="Q170" s="86">
        <f t="shared" si="22"/>
        <v>38329.161500000002</v>
      </c>
      <c r="R170" s="1"/>
      <c r="S170" s="1"/>
      <c r="T170" s="1"/>
      <c r="U170" s="1"/>
    </row>
    <row r="171" spans="1:21" s="28" customFormat="1">
      <c r="A171" s="43" t="s">
        <v>100</v>
      </c>
      <c r="B171" s="41" t="s">
        <v>44</v>
      </c>
      <c r="C171" s="42">
        <v>53348.947399999997</v>
      </c>
      <c r="D171" s="45">
        <v>2.9999999999999997E-4</v>
      </c>
      <c r="E171" s="28">
        <f t="shared" si="19"/>
        <v>20415.934070407864</v>
      </c>
      <c r="F171" s="28">
        <f t="shared" si="20"/>
        <v>20416</v>
      </c>
      <c r="G171" s="28">
        <f t="shared" si="24"/>
        <v>-2.8340000004391186E-2</v>
      </c>
      <c r="K171" s="28">
        <f>G171</f>
        <v>-2.8340000004391186E-2</v>
      </c>
      <c r="L171" s="1"/>
      <c r="O171" s="28">
        <f t="shared" ca="1" si="21"/>
        <v>-2.8551067508140914E-2</v>
      </c>
      <c r="Q171" s="86">
        <f t="shared" si="22"/>
        <v>38330.447399999997</v>
      </c>
      <c r="R171" s="1"/>
    </row>
    <row r="172" spans="1:21" s="28" customFormat="1">
      <c r="A172" s="47" t="s">
        <v>100</v>
      </c>
      <c r="B172" s="41" t="s">
        <v>44</v>
      </c>
      <c r="C172" s="42">
        <v>53348.947399999997</v>
      </c>
      <c r="D172" s="42">
        <v>2.9999999999999997E-4</v>
      </c>
      <c r="E172" s="28">
        <f t="shared" si="19"/>
        <v>20415.934070407864</v>
      </c>
      <c r="F172" s="28">
        <f t="shared" si="20"/>
        <v>20416</v>
      </c>
      <c r="G172" s="28">
        <f t="shared" si="24"/>
        <v>-2.8340000004391186E-2</v>
      </c>
      <c r="K172" s="28">
        <f>G172</f>
        <v>-2.8340000004391186E-2</v>
      </c>
      <c r="O172" s="28">
        <f t="shared" ca="1" si="21"/>
        <v>-2.8551067508140914E-2</v>
      </c>
      <c r="Q172" s="86">
        <f t="shared" si="22"/>
        <v>38330.447399999997</v>
      </c>
      <c r="R172" s="1"/>
    </row>
    <row r="173" spans="1:21">
      <c r="A173" s="43" t="s">
        <v>97</v>
      </c>
      <c r="B173" s="41"/>
      <c r="C173" s="33">
        <v>53349.368999999999</v>
      </c>
      <c r="D173" s="33">
        <v>8.0000000000000004E-4</v>
      </c>
      <c r="E173" s="28">
        <f t="shared" si="19"/>
        <v>20416.914871961886</v>
      </c>
      <c r="F173" s="28">
        <f t="shared" si="20"/>
        <v>20417</v>
      </c>
      <c r="G173" s="28">
        <f t="shared" si="24"/>
        <v>-3.6592500000551809E-2</v>
      </c>
      <c r="H173" s="28"/>
      <c r="I173" s="28"/>
      <c r="J173" s="28">
        <f>G173</f>
        <v>-3.6592500000551809E-2</v>
      </c>
      <c r="K173" s="28"/>
      <c r="M173" s="28"/>
      <c r="N173" s="28"/>
      <c r="O173" s="28">
        <f t="shared" ca="1" si="21"/>
        <v>-2.8553063622198723E-2</v>
      </c>
      <c r="P173" s="28"/>
      <c r="Q173" s="86">
        <f t="shared" si="22"/>
        <v>38330.868999999999</v>
      </c>
      <c r="S173" s="28"/>
      <c r="T173" s="28"/>
      <c r="U173" s="28"/>
    </row>
    <row r="174" spans="1:21" s="28" customFormat="1">
      <c r="A174" s="43" t="s">
        <v>100</v>
      </c>
      <c r="B174" s="41" t="s">
        <v>44</v>
      </c>
      <c r="C174" s="42">
        <v>53351.955900000001</v>
      </c>
      <c r="D174" s="45">
        <v>2.0000000000000001E-4</v>
      </c>
      <c r="E174" s="28">
        <f t="shared" si="19"/>
        <v>20422.932982825503</v>
      </c>
      <c r="F174" s="28">
        <f t="shared" si="20"/>
        <v>20423</v>
      </c>
      <c r="G174" s="28">
        <f t="shared" si="24"/>
        <v>-2.8807499998947605E-2</v>
      </c>
      <c r="K174" s="28">
        <f>G174</f>
        <v>-2.8807499998947605E-2</v>
      </c>
      <c r="O174" s="28">
        <f t="shared" ca="1" si="21"/>
        <v>-2.8565040306545598E-2</v>
      </c>
      <c r="Q174" s="86">
        <f t="shared" si="22"/>
        <v>38333.455900000001</v>
      </c>
      <c r="R174" s="1"/>
    </row>
    <row r="175" spans="1:21">
      <c r="A175" s="47" t="s">
        <v>100</v>
      </c>
      <c r="B175" s="41" t="s">
        <v>44</v>
      </c>
      <c r="C175" s="42">
        <v>53351.955900000001</v>
      </c>
      <c r="D175" s="42">
        <v>2.0000000000000001E-4</v>
      </c>
      <c r="E175" s="28">
        <f t="shared" si="19"/>
        <v>20422.932982825503</v>
      </c>
      <c r="F175" s="28">
        <f t="shared" si="20"/>
        <v>20423</v>
      </c>
      <c r="G175" s="28">
        <f t="shared" si="24"/>
        <v>-2.8807499998947605E-2</v>
      </c>
      <c r="H175" s="28"/>
      <c r="I175" s="28"/>
      <c r="J175" s="28"/>
      <c r="K175" s="28">
        <f>G175</f>
        <v>-2.8807499998947605E-2</v>
      </c>
      <c r="L175" s="28"/>
      <c r="M175" s="28"/>
      <c r="N175" s="28"/>
      <c r="O175" s="28">
        <f t="shared" ca="1" si="21"/>
        <v>-2.8565040306545598E-2</v>
      </c>
      <c r="P175" s="28"/>
      <c r="Q175" s="86">
        <f t="shared" si="22"/>
        <v>38333.455900000001</v>
      </c>
      <c r="S175" s="28"/>
      <c r="T175" s="28"/>
      <c r="U175" s="28"/>
    </row>
    <row r="176" spans="1:21">
      <c r="A176" s="47" t="s">
        <v>99</v>
      </c>
      <c r="B176" s="32" t="s">
        <v>44</v>
      </c>
      <c r="C176" s="33">
        <v>53353.6777</v>
      </c>
      <c r="D176" s="33">
        <v>8.0000000000000004E-4</v>
      </c>
      <c r="E176" s="28">
        <f t="shared" si="19"/>
        <v>20426.93854287226</v>
      </c>
      <c r="F176" s="28">
        <f t="shared" si="20"/>
        <v>20427</v>
      </c>
      <c r="G176" s="28">
        <f t="shared" si="24"/>
        <v>-2.6417500004754402E-2</v>
      </c>
      <c r="H176" s="28"/>
      <c r="I176" s="28"/>
      <c r="J176" s="28"/>
      <c r="K176" s="28">
        <f>G176</f>
        <v>-2.6417500004754402E-2</v>
      </c>
      <c r="L176" s="28"/>
      <c r="M176" s="28"/>
      <c r="N176" s="28"/>
      <c r="O176" s="28">
        <f t="shared" ca="1" si="21"/>
        <v>-2.8573024762776855E-2</v>
      </c>
      <c r="P176" s="28"/>
      <c r="Q176" s="86">
        <f t="shared" si="22"/>
        <v>38335.1777</v>
      </c>
    </row>
    <row r="177" spans="1:22" s="28" customFormat="1">
      <c r="A177" s="47" t="s">
        <v>99</v>
      </c>
      <c r="B177" s="32" t="s">
        <v>44</v>
      </c>
      <c r="C177" s="33">
        <v>53356.679600000003</v>
      </c>
      <c r="D177" s="33">
        <v>1.4E-3</v>
      </c>
      <c r="E177" s="28">
        <f t="shared" si="19"/>
        <v>20433.922101185875</v>
      </c>
      <c r="F177" s="28">
        <f t="shared" si="20"/>
        <v>20434</v>
      </c>
      <c r="G177" s="28">
        <f t="shared" si="24"/>
        <v>-3.3484999999927823E-2</v>
      </c>
      <c r="K177" s="28">
        <f>G177</f>
        <v>-3.3484999999927823E-2</v>
      </c>
      <c r="O177" s="28">
        <f t="shared" ca="1" si="21"/>
        <v>-2.8586997561181545E-2</v>
      </c>
      <c r="Q177" s="86">
        <f t="shared" si="22"/>
        <v>38338.179600000003</v>
      </c>
      <c r="R177" s="1"/>
      <c r="S177" s="1"/>
      <c r="T177" s="1"/>
      <c r="U177" s="1"/>
    </row>
    <row r="178" spans="1:22" s="28" customFormat="1">
      <c r="A178" s="48" t="s">
        <v>101</v>
      </c>
      <c r="B178" s="49" t="s">
        <v>45</v>
      </c>
      <c r="C178" s="48">
        <v>53451.587200000002</v>
      </c>
      <c r="D178" s="48">
        <v>6.9999999999999999E-4</v>
      </c>
      <c r="E178" s="28">
        <f t="shared" si="19"/>
        <v>20654.713186500019</v>
      </c>
      <c r="F178" s="28">
        <f t="shared" si="20"/>
        <v>20654.5</v>
      </c>
      <c r="H178" s="1"/>
      <c r="L178" s="1"/>
      <c r="M178" s="1"/>
      <c r="N178" s="1"/>
      <c r="O178" s="28">
        <f t="shared" ca="1" si="21"/>
        <v>-2.9027140710929284E-2</v>
      </c>
      <c r="Q178" s="86">
        <f t="shared" si="22"/>
        <v>38433.087200000002</v>
      </c>
      <c r="R178" s="1"/>
      <c r="S178" s="1"/>
      <c r="T178" s="1"/>
      <c r="U178" s="28">
        <v>9.1638749996491242E-2</v>
      </c>
    </row>
    <row r="179" spans="1:22" s="28" customFormat="1">
      <c r="A179" s="24" t="s">
        <v>102</v>
      </c>
      <c r="B179" s="25" t="s">
        <v>44</v>
      </c>
      <c r="C179" s="26">
        <v>53611.585899999998</v>
      </c>
      <c r="D179" s="27"/>
      <c r="E179" s="28">
        <f t="shared" si="19"/>
        <v>21026.930865820243</v>
      </c>
      <c r="F179" s="28">
        <f t="shared" si="20"/>
        <v>21027</v>
      </c>
      <c r="G179" s="28">
        <f t="shared" ref="G179:G191" si="25">+C179-(C$7+F179*C$8)</f>
        <v>-2.9717500001424924E-2</v>
      </c>
      <c r="K179" s="28">
        <f>G179</f>
        <v>-2.9717500001424924E-2</v>
      </c>
      <c r="L179" s="1"/>
      <c r="M179" s="1"/>
      <c r="O179" s="28">
        <f t="shared" ca="1" si="21"/>
        <v>-2.9770693197464577E-2</v>
      </c>
      <c r="Q179" s="86">
        <f t="shared" si="22"/>
        <v>38593.085899999998</v>
      </c>
      <c r="R179" s="1"/>
      <c r="S179" s="1"/>
      <c r="T179" s="1"/>
      <c r="U179" s="1"/>
    </row>
    <row r="180" spans="1:22" s="28" customFormat="1">
      <c r="A180" s="24" t="s">
        <v>103</v>
      </c>
      <c r="B180" s="25" t="s">
        <v>44</v>
      </c>
      <c r="C180" s="26">
        <v>53644.254800000002</v>
      </c>
      <c r="D180" s="27"/>
      <c r="E180" s="28">
        <f t="shared" si="19"/>
        <v>21102.931121721987</v>
      </c>
      <c r="F180" s="28">
        <f t="shared" si="20"/>
        <v>21103</v>
      </c>
      <c r="G180" s="28">
        <f t="shared" si="25"/>
        <v>-2.9607500000565778E-2</v>
      </c>
      <c r="K180" s="28">
        <f>G180</f>
        <v>-2.9607500000565778E-2</v>
      </c>
      <c r="L180" s="1"/>
      <c r="M180" s="1"/>
      <c r="O180" s="28">
        <f t="shared" ca="1" si="21"/>
        <v>-2.9922397865858357E-2</v>
      </c>
      <c r="Q180" s="86">
        <f t="shared" si="22"/>
        <v>38625.754800000002</v>
      </c>
      <c r="R180" s="1"/>
      <c r="S180" s="1"/>
      <c r="T180" s="1"/>
      <c r="U180" s="1"/>
    </row>
    <row r="181" spans="1:22" s="28" customFormat="1">
      <c r="A181" s="47" t="s">
        <v>104</v>
      </c>
      <c r="B181" s="44"/>
      <c r="C181" s="33">
        <v>53683.369500000001</v>
      </c>
      <c r="D181" s="33">
        <v>8.0000000000000004E-4</v>
      </c>
      <c r="E181" s="28">
        <f t="shared" si="19"/>
        <v>21193.926753944666</v>
      </c>
      <c r="F181" s="28">
        <f t="shared" si="20"/>
        <v>21194</v>
      </c>
      <c r="G181" s="28">
        <f t="shared" si="25"/>
        <v>-3.1484999999520369E-2</v>
      </c>
      <c r="J181" s="28">
        <f>G181</f>
        <v>-3.1484999999520369E-2</v>
      </c>
      <c r="L181" s="1"/>
      <c r="O181" s="28">
        <f t="shared" ca="1" si="21"/>
        <v>-3.0104044245119328E-2</v>
      </c>
      <c r="Q181" s="86">
        <f t="shared" si="22"/>
        <v>38664.869500000001</v>
      </c>
      <c r="R181" s="1"/>
    </row>
    <row r="182" spans="1:22" s="28" customFormat="1">
      <c r="A182" s="47" t="s">
        <v>104</v>
      </c>
      <c r="B182" s="32" t="s">
        <v>45</v>
      </c>
      <c r="C182" s="33">
        <v>53683.593699999998</v>
      </c>
      <c r="D182" s="33">
        <v>6.4999999999999997E-3</v>
      </c>
      <c r="E182" s="28">
        <f t="shared" si="19"/>
        <v>21194.448328205595</v>
      </c>
      <c r="F182" s="28">
        <f t="shared" si="20"/>
        <v>21194.5</v>
      </c>
      <c r="G182" s="28">
        <f t="shared" si="25"/>
        <v>-2.2211250005057082E-2</v>
      </c>
      <c r="J182" s="28">
        <f>G182</f>
        <v>-2.2211250005057082E-2</v>
      </c>
      <c r="L182" s="1"/>
      <c r="O182" s="28">
        <f t="shared" ca="1" si="21"/>
        <v>-3.0105042302148232E-2</v>
      </c>
      <c r="Q182" s="86">
        <f t="shared" si="22"/>
        <v>38665.093699999998</v>
      </c>
      <c r="R182" s="1"/>
    </row>
    <row r="183" spans="1:22" s="28" customFormat="1">
      <c r="A183" s="48" t="s">
        <v>101</v>
      </c>
      <c r="B183" s="49" t="s">
        <v>44</v>
      </c>
      <c r="C183" s="48">
        <v>53803.300459999999</v>
      </c>
      <c r="D183" s="48" t="s">
        <v>105</v>
      </c>
      <c r="E183" s="28">
        <f t="shared" si="19"/>
        <v>21472.931668421137</v>
      </c>
      <c r="F183" s="28">
        <f t="shared" si="20"/>
        <v>21473</v>
      </c>
      <c r="G183" s="28">
        <f t="shared" si="25"/>
        <v>-2.937250000104541E-2</v>
      </c>
      <c r="H183" s="1"/>
      <c r="J183" s="28">
        <f>G183</f>
        <v>-2.937250000104541E-2</v>
      </c>
      <c r="L183" s="1"/>
      <c r="M183" s="1"/>
      <c r="O183" s="28">
        <f t="shared" ca="1" si="21"/>
        <v>-3.0660960067249114E-2</v>
      </c>
      <c r="Q183" s="86">
        <f t="shared" si="22"/>
        <v>38784.800459999999</v>
      </c>
      <c r="R183" s="1"/>
      <c r="S183" s="1"/>
      <c r="T183" s="1"/>
      <c r="U183" s="1"/>
    </row>
    <row r="184" spans="1:22" s="28" customFormat="1">
      <c r="A184" s="48" t="s">
        <v>101</v>
      </c>
      <c r="B184" s="49" t="s">
        <v>44</v>
      </c>
      <c r="C184" s="48">
        <v>54023.400529999999</v>
      </c>
      <c r="D184" s="48">
        <v>2.9999999999999997E-4</v>
      </c>
      <c r="E184" s="28">
        <f t="shared" si="19"/>
        <v>21984.967936675948</v>
      </c>
      <c r="F184" s="28">
        <f t="shared" si="20"/>
        <v>21985</v>
      </c>
      <c r="G184" s="28">
        <f t="shared" si="25"/>
        <v>-1.3782499998342246E-2</v>
      </c>
      <c r="H184" s="1"/>
      <c r="J184" s="28">
        <f>G184</f>
        <v>-1.3782499998342246E-2</v>
      </c>
      <c r="L184" s="1"/>
      <c r="M184" s="1"/>
      <c r="O184" s="28">
        <f t="shared" ca="1" si="21"/>
        <v>-3.1682970464849303E-2</v>
      </c>
      <c r="Q184" s="86">
        <f t="shared" si="22"/>
        <v>39004.900529999999</v>
      </c>
      <c r="R184" s="1"/>
      <c r="S184" s="1"/>
      <c r="T184" s="1"/>
      <c r="U184" s="1"/>
      <c r="V184" s="28" t="s">
        <v>69</v>
      </c>
    </row>
    <row r="185" spans="1:22" s="28" customFormat="1">
      <c r="A185" s="24" t="s">
        <v>106</v>
      </c>
      <c r="B185" s="25" t="s">
        <v>44</v>
      </c>
      <c r="C185" s="26">
        <v>54027.250599999999</v>
      </c>
      <c r="D185" s="27"/>
      <c r="E185" s="28">
        <f t="shared" si="19"/>
        <v>21993.924660203204</v>
      </c>
      <c r="F185" s="28">
        <f t="shared" si="20"/>
        <v>21994</v>
      </c>
      <c r="G185" s="28">
        <f t="shared" si="25"/>
        <v>-3.2384999998612329E-2</v>
      </c>
      <c r="K185" s="28">
        <f>G185</f>
        <v>-3.2384999998612329E-2</v>
      </c>
      <c r="L185" s="1"/>
      <c r="M185" s="1"/>
      <c r="O185" s="28">
        <f t="shared" ca="1" si="21"/>
        <v>-3.1700935491369625E-2</v>
      </c>
      <c r="Q185" s="86">
        <f t="shared" si="22"/>
        <v>39008.750599999999</v>
      </c>
      <c r="R185" s="1"/>
      <c r="S185" s="1"/>
      <c r="T185" s="1"/>
      <c r="U185" s="1"/>
    </row>
    <row r="186" spans="1:22" s="28" customFormat="1">
      <c r="A186" s="33" t="s">
        <v>107</v>
      </c>
      <c r="B186" s="41" t="s">
        <v>44</v>
      </c>
      <c r="C186" s="33">
        <v>54084.421900000001</v>
      </c>
      <c r="D186" s="33">
        <v>8.0000000000000004E-4</v>
      </c>
      <c r="E186" s="28">
        <f t="shared" si="19"/>
        <v>22126.926794656305</v>
      </c>
      <c r="F186" s="28">
        <f t="shared" si="20"/>
        <v>22127</v>
      </c>
      <c r="G186" s="28">
        <f t="shared" si="25"/>
        <v>-3.1467499997233972E-2</v>
      </c>
      <c r="J186" s="28">
        <f>G186</f>
        <v>-3.1467499997233972E-2</v>
      </c>
      <c r="O186" s="28">
        <f t="shared" ca="1" si="21"/>
        <v>-3.1966418661058732E-2</v>
      </c>
      <c r="Q186" s="86">
        <f t="shared" si="22"/>
        <v>39065.921900000001</v>
      </c>
      <c r="R186" s="1"/>
    </row>
    <row r="187" spans="1:22" s="28" customFormat="1">
      <c r="A187" s="24" t="s">
        <v>106</v>
      </c>
      <c r="B187" s="25" t="s">
        <v>44</v>
      </c>
      <c r="C187" s="26">
        <v>54090.005499999999</v>
      </c>
      <c r="D187" s="27"/>
      <c r="E187" s="28">
        <f t="shared" si="19"/>
        <v>22139.916366660651</v>
      </c>
      <c r="F187" s="28">
        <f t="shared" si="20"/>
        <v>22140</v>
      </c>
      <c r="G187" s="28">
        <f t="shared" si="25"/>
        <v>-3.5950000004959293E-2</v>
      </c>
      <c r="K187" s="28">
        <f>G187</f>
        <v>-3.5950000004959293E-2</v>
      </c>
      <c r="L187" s="1"/>
      <c r="M187" s="1"/>
      <c r="O187" s="28">
        <f t="shared" ca="1" si="21"/>
        <v>-3.1992368143810304E-2</v>
      </c>
      <c r="Q187" s="86">
        <f t="shared" si="22"/>
        <v>39071.505499999999</v>
      </c>
      <c r="R187" s="1"/>
      <c r="S187" s="1"/>
      <c r="T187" s="1"/>
      <c r="U187" s="1"/>
    </row>
    <row r="188" spans="1:22">
      <c r="A188" s="24" t="s">
        <v>106</v>
      </c>
      <c r="B188" s="25" t="s">
        <v>45</v>
      </c>
      <c r="C188" s="26">
        <v>54091.951099999998</v>
      </c>
      <c r="D188" s="27"/>
      <c r="E188" s="28">
        <f t="shared" si="19"/>
        <v>22144.442570416588</v>
      </c>
      <c r="F188" s="28">
        <f t="shared" si="20"/>
        <v>22144.5</v>
      </c>
      <c r="G188" s="28">
        <f t="shared" si="25"/>
        <v>-2.4686249998921994E-2</v>
      </c>
      <c r="H188" s="28"/>
      <c r="I188" s="28"/>
      <c r="J188" s="28"/>
      <c r="K188" s="28">
        <f>G188</f>
        <v>-2.4686249998921994E-2</v>
      </c>
      <c r="N188" s="28"/>
      <c r="O188" s="28">
        <f t="shared" ca="1" si="21"/>
        <v>-3.2001350657070465E-2</v>
      </c>
      <c r="P188" s="28"/>
      <c r="Q188" s="86">
        <f t="shared" si="22"/>
        <v>39073.451099999998</v>
      </c>
    </row>
    <row r="189" spans="1:22" s="28" customFormat="1">
      <c r="A189" s="24" t="s">
        <v>106</v>
      </c>
      <c r="B189" s="25" t="s">
        <v>44</v>
      </c>
      <c r="C189" s="26">
        <v>54092.1584</v>
      </c>
      <c r="D189" s="27"/>
      <c r="E189" s="28">
        <f t="shared" si="19"/>
        <v>22144.924828865711</v>
      </c>
      <c r="F189" s="28">
        <f t="shared" si="20"/>
        <v>22145</v>
      </c>
      <c r="G189" s="28">
        <f t="shared" si="25"/>
        <v>-3.2312499999534339E-2</v>
      </c>
      <c r="K189" s="28">
        <f>G189</f>
        <v>-3.2312499999534339E-2</v>
      </c>
      <c r="L189" s="1"/>
      <c r="M189" s="1"/>
      <c r="O189" s="28">
        <f t="shared" ca="1" si="21"/>
        <v>-3.2002348714099363E-2</v>
      </c>
      <c r="Q189" s="86">
        <f t="shared" si="22"/>
        <v>39073.6584</v>
      </c>
      <c r="R189" s="1"/>
      <c r="S189" s="1"/>
      <c r="T189" s="1"/>
      <c r="U189" s="1"/>
    </row>
    <row r="190" spans="1:22" s="28" customFormat="1">
      <c r="A190" s="48" t="s">
        <v>101</v>
      </c>
      <c r="B190" s="49" t="s">
        <v>44</v>
      </c>
      <c r="C190" s="48">
        <v>54096.457739999998</v>
      </c>
      <c r="D190" s="48">
        <v>2.0999999999999999E-3</v>
      </c>
      <c r="E190" s="28">
        <f t="shared" si="19"/>
        <v>22154.926724864916</v>
      </c>
      <c r="F190" s="28">
        <f t="shared" si="20"/>
        <v>22155</v>
      </c>
      <c r="G190" s="28">
        <f t="shared" si="25"/>
        <v>-3.1497500007390045E-2</v>
      </c>
      <c r="H190" s="1"/>
      <c r="J190" s="28">
        <f>G190</f>
        <v>-3.1497500007390045E-2</v>
      </c>
      <c r="L190" s="1"/>
      <c r="M190" s="1"/>
      <c r="O190" s="28">
        <f t="shared" ca="1" si="21"/>
        <v>-3.2022309854677494E-2</v>
      </c>
      <c r="Q190" s="86">
        <f t="shared" si="22"/>
        <v>39077.957739999998</v>
      </c>
      <c r="R190" s="1"/>
      <c r="S190" s="1"/>
      <c r="T190" s="1"/>
      <c r="U190" s="1"/>
    </row>
    <row r="191" spans="1:22" s="28" customFormat="1">
      <c r="A191" s="42" t="s">
        <v>108</v>
      </c>
      <c r="B191" s="41" t="s">
        <v>45</v>
      </c>
      <c r="C191" s="42">
        <v>54126.5533</v>
      </c>
      <c r="D191" s="42">
        <v>1.1000000000000001E-3</v>
      </c>
      <c r="E191" s="28">
        <f t="shared" si="19"/>
        <v>22224.940415607674</v>
      </c>
      <c r="F191" s="28">
        <f t="shared" si="20"/>
        <v>22225</v>
      </c>
      <c r="G191" s="28">
        <f t="shared" si="25"/>
        <v>-2.561250000144355E-2</v>
      </c>
      <c r="K191" s="28">
        <f t="shared" ref="K191:K196" si="26">G191</f>
        <v>-2.561250000144355E-2</v>
      </c>
      <c r="O191" s="28">
        <f t="shared" ca="1" si="21"/>
        <v>-3.21620378387244E-2</v>
      </c>
      <c r="Q191" s="86">
        <f t="shared" si="22"/>
        <v>39108.0533</v>
      </c>
      <c r="R191" s="1"/>
      <c r="S191" s="1"/>
      <c r="T191" s="1"/>
      <c r="U191" s="1"/>
    </row>
    <row r="192" spans="1:22" s="28" customFormat="1">
      <c r="A192" s="42" t="s">
        <v>108</v>
      </c>
      <c r="B192" s="41" t="s">
        <v>44</v>
      </c>
      <c r="C192" s="42">
        <v>54126.600700000003</v>
      </c>
      <c r="D192" s="42">
        <v>2.3999999999999998E-3</v>
      </c>
      <c r="E192" s="28">
        <f t="shared" si="19"/>
        <v>22225.050685991126</v>
      </c>
      <c r="F192" s="28">
        <f t="shared" si="20"/>
        <v>22225</v>
      </c>
      <c r="K192" s="28">
        <f t="shared" si="26"/>
        <v>0</v>
      </c>
      <c r="L192" s="1"/>
      <c r="O192" s="28">
        <f t="shared" ca="1" si="21"/>
        <v>-3.21620378387244E-2</v>
      </c>
      <c r="Q192" s="86">
        <f t="shared" si="22"/>
        <v>39108.100700000003</v>
      </c>
      <c r="R192" s="1"/>
      <c r="S192" s="1"/>
      <c r="T192" s="1"/>
      <c r="U192" s="28">
        <v>2.1787500001664739E-2</v>
      </c>
    </row>
    <row r="193" spans="1:22" s="28" customFormat="1">
      <c r="A193" s="24" t="s">
        <v>109</v>
      </c>
      <c r="B193" s="25" t="s">
        <v>45</v>
      </c>
      <c r="C193" s="26">
        <v>54320.182399999998</v>
      </c>
      <c r="D193" s="27"/>
      <c r="E193" s="28">
        <f t="shared" si="19"/>
        <v>22675.395164620415</v>
      </c>
      <c r="F193" s="28">
        <f t="shared" si="20"/>
        <v>22675.5</v>
      </c>
      <c r="G193" s="28">
        <f t="shared" ref="G193:G205" si="27">+C193-(C$7+F193*C$8)</f>
        <v>-4.506375000346452E-2</v>
      </c>
      <c r="K193" s="28">
        <f t="shared" si="26"/>
        <v>-4.506375000346452E-2</v>
      </c>
      <c r="L193" s="1"/>
      <c r="M193" s="1"/>
      <c r="O193" s="28">
        <f t="shared" ca="1" si="21"/>
        <v>-3.3061287221769098E-2</v>
      </c>
      <c r="Q193" s="86">
        <f t="shared" si="22"/>
        <v>39301.682399999998</v>
      </c>
      <c r="R193" s="1"/>
      <c r="S193" s="1"/>
      <c r="T193" s="1"/>
      <c r="U193" s="1"/>
    </row>
    <row r="194" spans="1:22">
      <c r="A194" s="24" t="s">
        <v>109</v>
      </c>
      <c r="B194" s="25" t="s">
        <v>45</v>
      </c>
      <c r="C194" s="26">
        <v>54320.196799999998</v>
      </c>
      <c r="D194" s="27"/>
      <c r="E194" s="28">
        <f t="shared" si="19"/>
        <v>22675.428664483738</v>
      </c>
      <c r="F194" s="28">
        <f t="shared" si="20"/>
        <v>22675.5</v>
      </c>
      <c r="G194" s="28">
        <f t="shared" si="27"/>
        <v>-3.0663750003441237E-2</v>
      </c>
      <c r="H194" s="28"/>
      <c r="I194" s="28"/>
      <c r="J194" s="28"/>
      <c r="K194" s="28">
        <f t="shared" si="26"/>
        <v>-3.0663750003441237E-2</v>
      </c>
      <c r="N194" s="28"/>
      <c r="O194" s="28">
        <f t="shared" ca="1" si="21"/>
        <v>-3.3061287221769098E-2</v>
      </c>
      <c r="P194" s="28"/>
      <c r="Q194" s="86">
        <f t="shared" si="22"/>
        <v>39301.696799999998</v>
      </c>
    </row>
    <row r="195" spans="1:22" s="28" customFormat="1">
      <c r="A195" s="24" t="s">
        <v>109</v>
      </c>
      <c r="B195" s="25" t="s">
        <v>45</v>
      </c>
      <c r="C195" s="26">
        <v>54323.198299999996</v>
      </c>
      <c r="D195" s="27"/>
      <c r="E195" s="28">
        <f t="shared" si="19"/>
        <v>22682.411292245582</v>
      </c>
      <c r="F195" s="28">
        <f t="shared" si="20"/>
        <v>22682.5</v>
      </c>
      <c r="G195" s="28">
        <f t="shared" si="27"/>
        <v>-3.8131250003061723E-2</v>
      </c>
      <c r="K195" s="28">
        <f t="shared" si="26"/>
        <v>-3.8131250003061723E-2</v>
      </c>
      <c r="L195" s="1"/>
      <c r="M195" s="1"/>
      <c r="O195" s="28">
        <f t="shared" ca="1" si="21"/>
        <v>-3.3075260020173788E-2</v>
      </c>
      <c r="Q195" s="86">
        <f t="shared" si="22"/>
        <v>39304.698299999996</v>
      </c>
      <c r="R195" s="1"/>
      <c r="S195" s="1"/>
      <c r="T195" s="1"/>
      <c r="U195" s="1"/>
    </row>
    <row r="196" spans="1:22" s="28" customFormat="1">
      <c r="A196" s="24" t="s">
        <v>109</v>
      </c>
      <c r="B196" s="25" t="s">
        <v>44</v>
      </c>
      <c r="C196" s="26">
        <v>54327.2788</v>
      </c>
      <c r="D196" s="27"/>
      <c r="E196" s="28">
        <f t="shared" si="19"/>
        <v>22691.904083377434</v>
      </c>
      <c r="F196" s="28">
        <f t="shared" si="20"/>
        <v>22692</v>
      </c>
      <c r="G196" s="28">
        <f t="shared" si="27"/>
        <v>-4.1230000002542511E-2</v>
      </c>
      <c r="K196" s="28">
        <f t="shared" si="26"/>
        <v>-4.1230000002542511E-2</v>
      </c>
      <c r="L196" s="1"/>
      <c r="M196" s="1"/>
      <c r="O196" s="28">
        <f t="shared" ca="1" si="21"/>
        <v>-3.3094223103723008E-2</v>
      </c>
      <c r="Q196" s="86">
        <f t="shared" si="22"/>
        <v>39308.7788</v>
      </c>
      <c r="R196" s="1"/>
      <c r="S196" s="1"/>
      <c r="T196" s="1"/>
      <c r="U196" s="1"/>
    </row>
    <row r="197" spans="1:22" s="28" customFormat="1">
      <c r="A197" s="24" t="s">
        <v>109</v>
      </c>
      <c r="B197" s="25" t="s">
        <v>44</v>
      </c>
      <c r="C197" s="26">
        <v>54340.182000000001</v>
      </c>
      <c r="D197" s="27"/>
      <c r="E197" s="28">
        <f t="shared" si="19"/>
        <v>22721.92182202034</v>
      </c>
      <c r="F197" s="28">
        <f t="shared" si="20"/>
        <v>22722</v>
      </c>
      <c r="G197" s="28">
        <f t="shared" si="27"/>
        <v>-3.3605000004172325E-2</v>
      </c>
      <c r="I197" s="28">
        <f>G197</f>
        <v>-3.3605000004172325E-2</v>
      </c>
      <c r="L197" s="1"/>
      <c r="M197" s="1"/>
      <c r="O197" s="28">
        <f t="shared" ca="1" si="21"/>
        <v>-3.3154106525457389E-2</v>
      </c>
      <c r="Q197" s="86">
        <f t="shared" si="22"/>
        <v>39321.682000000001</v>
      </c>
      <c r="R197" s="1"/>
      <c r="S197" s="1"/>
      <c r="T197" s="1"/>
      <c r="U197" s="1"/>
    </row>
    <row r="198" spans="1:22" s="28" customFormat="1">
      <c r="A198" s="33" t="s">
        <v>110</v>
      </c>
      <c r="B198" s="32" t="s">
        <v>44</v>
      </c>
      <c r="C198" s="33">
        <v>54371.559399999998</v>
      </c>
      <c r="D198" s="33">
        <v>5.9999999999999995E-4</v>
      </c>
      <c r="E198" s="28">
        <f t="shared" si="19"/>
        <v>22794.91755893009</v>
      </c>
      <c r="F198" s="28">
        <f t="shared" si="20"/>
        <v>22795</v>
      </c>
      <c r="G198" s="28">
        <f t="shared" si="27"/>
        <v>-3.5437500002444722E-2</v>
      </c>
      <c r="J198" s="28">
        <f>G198</f>
        <v>-3.5437500002444722E-2</v>
      </c>
      <c r="L198" s="1"/>
      <c r="O198" s="28">
        <f t="shared" ca="1" si="21"/>
        <v>-3.3299822851677735E-2</v>
      </c>
      <c r="Q198" s="86">
        <f t="shared" si="22"/>
        <v>39353.059399999998</v>
      </c>
      <c r="R198" s="1"/>
      <c r="S198" s="1"/>
      <c r="T198" s="1"/>
      <c r="U198" s="1"/>
      <c r="V198" s="28" t="s">
        <v>69</v>
      </c>
    </row>
    <row r="199" spans="1:22" s="28" customFormat="1">
      <c r="A199" s="33" t="s">
        <v>110</v>
      </c>
      <c r="B199" s="32" t="s">
        <v>45</v>
      </c>
      <c r="C199" s="33">
        <v>54376.506399999998</v>
      </c>
      <c r="D199" s="33">
        <v>5.9999999999999995E-4</v>
      </c>
      <c r="E199" s="28">
        <f t="shared" si="19"/>
        <v>22806.426157809939</v>
      </c>
      <c r="F199" s="28">
        <f t="shared" si="20"/>
        <v>22806.5</v>
      </c>
      <c r="G199" s="28">
        <f t="shared" si="27"/>
        <v>-3.1741250000777654E-2</v>
      </c>
      <c r="J199" s="28">
        <f>G199</f>
        <v>-3.1741250000777654E-2</v>
      </c>
      <c r="L199" s="1"/>
      <c r="O199" s="28">
        <f t="shared" ca="1" si="21"/>
        <v>-3.3322778163342587E-2</v>
      </c>
      <c r="Q199" s="86">
        <f t="shared" si="22"/>
        <v>39358.006399999998</v>
      </c>
      <c r="R199" s="1"/>
      <c r="S199" s="1"/>
      <c r="T199" s="1"/>
      <c r="U199" s="1"/>
    </row>
    <row r="200" spans="1:22" s="28" customFormat="1">
      <c r="A200" s="24" t="s">
        <v>109</v>
      </c>
      <c r="B200" s="25" t="s">
        <v>44</v>
      </c>
      <c r="C200" s="26">
        <v>54417.985200000003</v>
      </c>
      <c r="D200" s="27"/>
      <c r="E200" s="28">
        <f t="shared" si="19"/>
        <v>22902.921583566458</v>
      </c>
      <c r="F200" s="28">
        <f t="shared" si="20"/>
        <v>22903</v>
      </c>
      <c r="G200" s="28">
        <f t="shared" si="27"/>
        <v>-3.3707499998854473E-2</v>
      </c>
      <c r="K200" s="28">
        <f>G200</f>
        <v>-3.3707499998854473E-2</v>
      </c>
      <c r="L200" s="1"/>
      <c r="M200" s="1"/>
      <c r="O200" s="28">
        <f t="shared" ca="1" si="21"/>
        <v>-3.351540316992152E-2</v>
      </c>
      <c r="Q200" s="86">
        <f t="shared" si="22"/>
        <v>39399.485200000003</v>
      </c>
      <c r="R200" s="1"/>
      <c r="S200" s="1"/>
      <c r="T200" s="1"/>
      <c r="U200" s="1"/>
    </row>
    <row r="201" spans="1:22" s="28" customFormat="1">
      <c r="A201" s="24" t="s">
        <v>109</v>
      </c>
      <c r="B201" s="25" t="s">
        <v>44</v>
      </c>
      <c r="C201" s="26">
        <v>54417.985500000003</v>
      </c>
      <c r="D201" s="27"/>
      <c r="E201" s="28">
        <f t="shared" si="19"/>
        <v>22902.922281480278</v>
      </c>
      <c r="F201" s="28">
        <f t="shared" si="20"/>
        <v>22903</v>
      </c>
      <c r="G201" s="28">
        <f t="shared" si="27"/>
        <v>-3.3407499999157153E-2</v>
      </c>
      <c r="K201" s="28">
        <f>G201</f>
        <v>-3.3407499999157153E-2</v>
      </c>
      <c r="L201" s="1"/>
      <c r="M201" s="1"/>
      <c r="O201" s="28">
        <f t="shared" ca="1" si="21"/>
        <v>-3.351540316992152E-2</v>
      </c>
      <c r="Q201" s="86">
        <f t="shared" si="22"/>
        <v>39399.485500000003</v>
      </c>
      <c r="R201" s="1"/>
      <c r="S201" s="1"/>
      <c r="T201" s="1"/>
      <c r="U201" s="1"/>
    </row>
    <row r="202" spans="1:22" s="28" customFormat="1">
      <c r="A202" s="33" t="s">
        <v>110</v>
      </c>
      <c r="B202" s="32" t="s">
        <v>45</v>
      </c>
      <c r="C202" s="33">
        <v>54422.503900000003</v>
      </c>
      <c r="D202" s="33">
        <v>4.0000000000000002E-4</v>
      </c>
      <c r="E202" s="28">
        <f t="shared" si="19"/>
        <v>22913.433794150322</v>
      </c>
      <c r="F202" s="28">
        <f t="shared" si="20"/>
        <v>22913.5</v>
      </c>
      <c r="G202" s="28">
        <f t="shared" si="27"/>
        <v>-2.8458749999117572E-2</v>
      </c>
      <c r="J202" s="28">
        <f t="shared" ref="J202:J207" si="28">G202</f>
        <v>-2.8458749999117572E-2</v>
      </c>
      <c r="O202" s="28">
        <f t="shared" ca="1" si="21"/>
        <v>-3.3536362367528563E-2</v>
      </c>
      <c r="Q202" s="86">
        <f t="shared" si="22"/>
        <v>39404.003900000003</v>
      </c>
      <c r="R202" s="1"/>
      <c r="S202" s="1"/>
      <c r="T202" s="1"/>
      <c r="U202" s="1"/>
    </row>
    <row r="203" spans="1:22" s="28" customFormat="1">
      <c r="A203" s="33" t="s">
        <v>111</v>
      </c>
      <c r="B203" s="32" t="s">
        <v>44</v>
      </c>
      <c r="C203" s="33">
        <v>54433.459470000002</v>
      </c>
      <c r="D203" s="33">
        <v>1.4E-3</v>
      </c>
      <c r="E203" s="28">
        <f t="shared" si="19"/>
        <v>22938.92060648711</v>
      </c>
      <c r="F203" s="28">
        <f t="shared" si="20"/>
        <v>22939</v>
      </c>
      <c r="G203" s="28">
        <f t="shared" si="27"/>
        <v>-3.4127500002796296E-2</v>
      </c>
      <c r="H203" s="1"/>
      <c r="J203" s="28">
        <f t="shared" si="28"/>
        <v>-3.4127500002796296E-2</v>
      </c>
      <c r="L203" s="1"/>
      <c r="O203" s="28">
        <f t="shared" ca="1" si="21"/>
        <v>-3.3587263276002782E-2</v>
      </c>
      <c r="Q203" s="86">
        <f t="shared" si="22"/>
        <v>39414.959470000002</v>
      </c>
      <c r="R203" s="1"/>
      <c r="S203" s="1"/>
      <c r="T203" s="1"/>
      <c r="U203" s="1"/>
    </row>
    <row r="204" spans="1:22" s="28" customFormat="1">
      <c r="A204" s="33" t="s">
        <v>111</v>
      </c>
      <c r="B204" s="32" t="s">
        <v>44</v>
      </c>
      <c r="C204" s="33">
        <v>54433.459569999999</v>
      </c>
      <c r="D204" s="33">
        <v>5.0000000000000001E-4</v>
      </c>
      <c r="E204" s="28">
        <f t="shared" si="19"/>
        <v>22938.920839125043</v>
      </c>
      <c r="F204" s="28">
        <f t="shared" si="20"/>
        <v>22939</v>
      </c>
      <c r="G204" s="28">
        <f t="shared" si="27"/>
        <v>-3.4027500005322509E-2</v>
      </c>
      <c r="H204" s="1"/>
      <c r="J204" s="28">
        <f t="shared" si="28"/>
        <v>-3.4027500005322509E-2</v>
      </c>
      <c r="L204" s="1"/>
      <c r="O204" s="28">
        <f t="shared" ca="1" si="21"/>
        <v>-3.3587263276002782E-2</v>
      </c>
      <c r="Q204" s="86">
        <f t="shared" si="22"/>
        <v>39414.959569999999</v>
      </c>
      <c r="R204" s="1"/>
      <c r="S204" s="1"/>
      <c r="T204" s="1"/>
      <c r="U204" s="1"/>
    </row>
    <row r="205" spans="1:22" s="28" customFormat="1">
      <c r="A205" s="33" t="s">
        <v>111</v>
      </c>
      <c r="B205" s="32" t="s">
        <v>44</v>
      </c>
      <c r="C205" s="33">
        <v>54433.459770000001</v>
      </c>
      <c r="D205" s="33">
        <v>1.1999999999999999E-3</v>
      </c>
      <c r="E205" s="28">
        <f t="shared" si="19"/>
        <v>22938.921304400927</v>
      </c>
      <c r="F205" s="28">
        <f t="shared" si="20"/>
        <v>22939</v>
      </c>
      <c r="G205" s="28">
        <f t="shared" si="27"/>
        <v>-3.3827500003098976E-2</v>
      </c>
      <c r="H205" s="1"/>
      <c r="J205" s="28">
        <f t="shared" si="28"/>
        <v>-3.3827500003098976E-2</v>
      </c>
      <c r="L205" s="1"/>
      <c r="O205" s="28">
        <f t="shared" ca="1" si="21"/>
        <v>-3.3587263276002782E-2</v>
      </c>
      <c r="Q205" s="86">
        <f t="shared" si="22"/>
        <v>39414.959770000001</v>
      </c>
      <c r="R205" s="1"/>
      <c r="S205" s="1"/>
      <c r="T205" s="1"/>
      <c r="U205" s="1"/>
    </row>
    <row r="206" spans="1:22" s="28" customFormat="1">
      <c r="A206" s="33" t="s">
        <v>111</v>
      </c>
      <c r="B206" s="32" t="s">
        <v>44</v>
      </c>
      <c r="C206" s="33">
        <v>54517.282169999999</v>
      </c>
      <c r="D206" s="33">
        <v>4.0000000000000002E-4</v>
      </c>
      <c r="E206" s="28">
        <f t="shared" ref="E206:E251" si="29">+(C206-C$7)/C$8</f>
        <v>23133.924008816972</v>
      </c>
      <c r="F206" s="28">
        <f t="shared" ref="F206:F254" si="30">ROUND(2*E206,0)/2</f>
        <v>23134</v>
      </c>
      <c r="G206" s="28">
        <f t="shared" ref="G206:G251" si="31">+C206-(C$7+F206*C$8)</f>
        <v>-3.2664999998814892E-2</v>
      </c>
      <c r="H206" s="1"/>
      <c r="J206" s="28">
        <f t="shared" si="28"/>
        <v>-3.2664999998814892E-2</v>
      </c>
      <c r="L206" s="1"/>
      <c r="O206" s="28">
        <f t="shared" ref="O206:O251" ca="1" si="32">+C$11+C$12*F206</f>
        <v>-3.3976505517276295E-2</v>
      </c>
      <c r="Q206" s="86">
        <f t="shared" ref="Q206:Q251" si="33">+C206-15018.5</f>
        <v>39498.782169999999</v>
      </c>
      <c r="R206" s="1"/>
      <c r="S206" s="1"/>
      <c r="T206" s="1"/>
      <c r="U206" s="1"/>
    </row>
    <row r="207" spans="1:22" s="28" customFormat="1">
      <c r="A207" s="33" t="s">
        <v>110</v>
      </c>
      <c r="B207" s="32" t="s">
        <v>44</v>
      </c>
      <c r="C207" s="33">
        <v>54520.294199999997</v>
      </c>
      <c r="D207" s="33">
        <v>2.0000000000000001E-4</v>
      </c>
      <c r="E207" s="28">
        <f t="shared" si="29"/>
        <v>23140.931133353872</v>
      </c>
      <c r="F207" s="28">
        <f t="shared" si="30"/>
        <v>23141</v>
      </c>
      <c r="G207" s="28">
        <f t="shared" si="31"/>
        <v>-2.9602500006149057E-2</v>
      </c>
      <c r="J207" s="28">
        <f t="shared" si="28"/>
        <v>-2.9602500006149057E-2</v>
      </c>
      <c r="O207" s="28">
        <f t="shared" ca="1" si="32"/>
        <v>-3.3990478315680986E-2</v>
      </c>
      <c r="Q207" s="86">
        <f t="shared" si="33"/>
        <v>39501.794199999997</v>
      </c>
      <c r="R207" s="1"/>
      <c r="S207" s="1"/>
      <c r="T207" s="1"/>
      <c r="U207" s="1"/>
    </row>
    <row r="208" spans="1:22" s="28" customFormat="1">
      <c r="A208" s="24" t="s">
        <v>112</v>
      </c>
      <c r="B208" s="25" t="s">
        <v>44</v>
      </c>
      <c r="C208" s="26">
        <v>54720.170700000002</v>
      </c>
      <c r="D208" s="27"/>
      <c r="E208" s="28">
        <f t="shared" si="29"/>
        <v>23605.919705015094</v>
      </c>
      <c r="F208" s="28">
        <f t="shared" si="30"/>
        <v>23606</v>
      </c>
      <c r="G208" s="28">
        <f t="shared" si="31"/>
        <v>-3.4514999999373686E-2</v>
      </c>
      <c r="K208" s="28">
        <f t="shared" ref="K208:K213" si="34">G208</f>
        <v>-3.4514999999373686E-2</v>
      </c>
      <c r="L208" s="1"/>
      <c r="M208" s="1"/>
      <c r="O208" s="28">
        <f t="shared" ca="1" si="32"/>
        <v>-3.4918671352563976E-2</v>
      </c>
      <c r="Q208" s="86">
        <f t="shared" si="33"/>
        <v>39701.670700000002</v>
      </c>
      <c r="R208" s="1"/>
      <c r="S208" s="1"/>
      <c r="T208" s="1"/>
      <c r="U208" s="1"/>
    </row>
    <row r="209" spans="1:17">
      <c r="A209" s="33" t="s">
        <v>113</v>
      </c>
      <c r="B209" s="32" t="s">
        <v>45</v>
      </c>
      <c r="C209" s="33">
        <v>54756.936199999996</v>
      </c>
      <c r="D209" s="33">
        <v>6.9999999999999999E-4</v>
      </c>
      <c r="E209" s="28">
        <f t="shared" si="29"/>
        <v>23691.450206756956</v>
      </c>
      <c r="F209" s="28">
        <f t="shared" si="30"/>
        <v>23691.5</v>
      </c>
      <c r="G209" s="28">
        <f t="shared" si="31"/>
        <v>-2.1403750004537869E-2</v>
      </c>
      <c r="H209" s="28"/>
      <c r="I209" s="28"/>
      <c r="J209" s="28"/>
      <c r="K209" s="28">
        <f t="shared" si="34"/>
        <v>-2.1403750004537869E-2</v>
      </c>
      <c r="L209" s="28"/>
      <c r="M209" s="28"/>
      <c r="N209" s="28"/>
      <c r="O209" s="28">
        <f t="shared" ca="1" si="32"/>
        <v>-3.508933910450697E-2</v>
      </c>
      <c r="P209" s="28"/>
      <c r="Q209" s="86">
        <f t="shared" si="33"/>
        <v>39738.436199999996</v>
      </c>
    </row>
    <row r="210" spans="1:17">
      <c r="A210" s="24" t="s">
        <v>112</v>
      </c>
      <c r="B210" s="25" t="s">
        <v>45</v>
      </c>
      <c r="C210" s="26">
        <v>54790.006399999998</v>
      </c>
      <c r="D210" s="27"/>
      <c r="E210" s="28">
        <f t="shared" si="29"/>
        <v>23768.384038710945</v>
      </c>
      <c r="F210" s="28">
        <f t="shared" si="30"/>
        <v>23768.5</v>
      </c>
      <c r="G210" s="28">
        <f t="shared" si="31"/>
        <v>-4.9846250003611203E-2</v>
      </c>
      <c r="H210" s="28"/>
      <c r="I210" s="28"/>
      <c r="J210" s="28"/>
      <c r="K210" s="28">
        <f t="shared" si="34"/>
        <v>-4.9846250003611203E-2</v>
      </c>
      <c r="N210" s="28"/>
      <c r="O210" s="28">
        <f t="shared" ca="1" si="32"/>
        <v>-3.5243039886958566E-2</v>
      </c>
      <c r="P210" s="28"/>
      <c r="Q210" s="86">
        <f t="shared" si="33"/>
        <v>39771.506399999998</v>
      </c>
    </row>
    <row r="211" spans="1:17">
      <c r="A211" s="34" t="s">
        <v>114</v>
      </c>
      <c r="B211" s="35" t="s">
        <v>45</v>
      </c>
      <c r="C211" s="34">
        <v>55127.8923</v>
      </c>
      <c r="D211" s="34">
        <v>5.9999999999999995E-4</v>
      </c>
      <c r="E211" s="28">
        <f t="shared" si="29"/>
        <v>24554.434835205095</v>
      </c>
      <c r="F211" s="28">
        <f t="shared" si="30"/>
        <v>24554.5</v>
      </c>
      <c r="G211" s="28">
        <f t="shared" si="31"/>
        <v>-2.801125000405591E-2</v>
      </c>
      <c r="H211" s="28"/>
      <c r="I211" s="28"/>
      <c r="J211" s="28"/>
      <c r="K211" s="28">
        <f t="shared" si="34"/>
        <v>-2.801125000405591E-2</v>
      </c>
      <c r="L211" s="28"/>
      <c r="M211" s="28"/>
      <c r="N211" s="28"/>
      <c r="O211" s="28">
        <f t="shared" ca="1" si="32"/>
        <v>-3.6811985536399486E-2</v>
      </c>
      <c r="P211" s="28"/>
      <c r="Q211" s="86">
        <f t="shared" si="33"/>
        <v>40109.3923</v>
      </c>
    </row>
    <row r="212" spans="1:17">
      <c r="A212" s="24" t="s">
        <v>115</v>
      </c>
      <c r="B212" s="25" t="s">
        <v>44</v>
      </c>
      <c r="C212" s="26">
        <v>55143.141499999998</v>
      </c>
      <c r="D212" s="27"/>
      <c r="E212" s="28">
        <f t="shared" si="29"/>
        <v>24589.91025991473</v>
      </c>
      <c r="F212" s="28">
        <f t="shared" si="30"/>
        <v>24590</v>
      </c>
      <c r="G212" s="28">
        <f t="shared" si="31"/>
        <v>-3.8575000005948823E-2</v>
      </c>
      <c r="H212" s="28"/>
      <c r="I212" s="28"/>
      <c r="J212" s="28"/>
      <c r="K212" s="28">
        <f t="shared" si="34"/>
        <v>-3.8575000005948823E-2</v>
      </c>
      <c r="N212" s="28"/>
      <c r="O212" s="28">
        <f t="shared" ca="1" si="32"/>
        <v>-3.6882847585451836E-2</v>
      </c>
      <c r="P212" s="28"/>
      <c r="Q212" s="86">
        <f t="shared" si="33"/>
        <v>40124.641499999998</v>
      </c>
    </row>
    <row r="213" spans="1:17">
      <c r="A213" s="24" t="s">
        <v>115</v>
      </c>
      <c r="B213" s="25" t="s">
        <v>44</v>
      </c>
      <c r="C213" s="26">
        <v>55161.196400000001</v>
      </c>
      <c r="D213" s="27"/>
      <c r="E213" s="28">
        <f t="shared" si="29"/>
        <v>24631.912807300178</v>
      </c>
      <c r="F213" s="28">
        <f t="shared" si="30"/>
        <v>24632</v>
      </c>
      <c r="G213" s="28">
        <f t="shared" si="31"/>
        <v>-3.7479999999050051E-2</v>
      </c>
      <c r="H213" s="28"/>
      <c r="I213" s="28"/>
      <c r="J213" s="28"/>
      <c r="K213" s="28">
        <f t="shared" si="34"/>
        <v>-3.7479999999050051E-2</v>
      </c>
      <c r="N213" s="28"/>
      <c r="O213" s="28">
        <f t="shared" ca="1" si="32"/>
        <v>-3.696668437587998E-2</v>
      </c>
      <c r="P213" s="28"/>
      <c r="Q213" s="86">
        <f t="shared" si="33"/>
        <v>40142.696400000001</v>
      </c>
    </row>
    <row r="214" spans="1:17">
      <c r="A214" s="34" t="s">
        <v>116</v>
      </c>
      <c r="B214" s="35" t="s">
        <v>44</v>
      </c>
      <c r="C214" s="34">
        <v>55175.380299999997</v>
      </c>
      <c r="D214" s="34">
        <v>6.9999999999999999E-4</v>
      </c>
      <c r="E214" s="28">
        <f t="shared" si="29"/>
        <v>24664.90994003756</v>
      </c>
      <c r="F214" s="28">
        <f t="shared" si="30"/>
        <v>24665</v>
      </c>
      <c r="G214" s="28">
        <f t="shared" si="31"/>
        <v>-3.8712500005203765E-2</v>
      </c>
      <c r="H214" s="28"/>
      <c r="I214" s="28"/>
      <c r="J214" s="28">
        <f>G214</f>
        <v>-3.8712500005203765E-2</v>
      </c>
      <c r="K214" s="28"/>
      <c r="M214" s="28"/>
      <c r="N214" s="28"/>
      <c r="O214" s="28">
        <f t="shared" ca="1" si="32"/>
        <v>-3.7032556139787801E-2</v>
      </c>
      <c r="P214" s="28"/>
      <c r="Q214" s="86">
        <f t="shared" si="33"/>
        <v>40156.880299999997</v>
      </c>
    </row>
    <row r="215" spans="1:17">
      <c r="A215" s="34" t="s">
        <v>116</v>
      </c>
      <c r="B215" s="35" t="s">
        <v>44</v>
      </c>
      <c r="C215" s="34">
        <v>55175.380599999997</v>
      </c>
      <c r="D215" s="34">
        <v>1E-3</v>
      </c>
      <c r="E215" s="28">
        <f t="shared" si="29"/>
        <v>24664.91063795138</v>
      </c>
      <c r="F215" s="28">
        <f t="shared" si="30"/>
        <v>24665</v>
      </c>
      <c r="G215" s="28">
        <f t="shared" si="31"/>
        <v>-3.8412500005506445E-2</v>
      </c>
      <c r="H215" s="28"/>
      <c r="I215" s="28"/>
      <c r="J215" s="28">
        <f>G215</f>
        <v>-3.8412500005506445E-2</v>
      </c>
      <c r="K215" s="28"/>
      <c r="M215" s="28"/>
      <c r="N215" s="28"/>
      <c r="O215" s="28">
        <f t="shared" ca="1" si="32"/>
        <v>-3.7032556139787801E-2</v>
      </c>
      <c r="P215" s="28"/>
      <c r="Q215" s="86">
        <f t="shared" si="33"/>
        <v>40156.880599999997</v>
      </c>
    </row>
    <row r="216" spans="1:17">
      <c r="A216" s="34" t="s">
        <v>116</v>
      </c>
      <c r="B216" s="35" t="s">
        <v>44</v>
      </c>
      <c r="C216" s="34">
        <v>55175.380899999996</v>
      </c>
      <c r="D216" s="34">
        <v>1.4E-3</v>
      </c>
      <c r="E216" s="28">
        <f t="shared" si="29"/>
        <v>24664.911335865196</v>
      </c>
      <c r="F216" s="28">
        <f t="shared" si="30"/>
        <v>24665</v>
      </c>
      <c r="G216" s="28">
        <f t="shared" si="31"/>
        <v>-3.8112500005809125E-2</v>
      </c>
      <c r="H216" s="28"/>
      <c r="I216" s="28"/>
      <c r="J216" s="28">
        <f>G216</f>
        <v>-3.8112500005809125E-2</v>
      </c>
      <c r="K216" s="28"/>
      <c r="L216" s="28"/>
      <c r="M216" s="28"/>
      <c r="N216" s="28"/>
      <c r="O216" s="28">
        <f t="shared" ca="1" si="32"/>
        <v>-3.7032556139787801E-2</v>
      </c>
      <c r="P216" s="28"/>
      <c r="Q216" s="86">
        <f t="shared" si="33"/>
        <v>40156.880899999996</v>
      </c>
    </row>
    <row r="217" spans="1:17">
      <c r="A217" s="34" t="s">
        <v>116</v>
      </c>
      <c r="B217" s="35" t="s">
        <v>45</v>
      </c>
      <c r="C217" s="34">
        <v>55175.6103</v>
      </c>
      <c r="D217" s="34">
        <v>4.7000000000000002E-3</v>
      </c>
      <c r="E217" s="28">
        <f t="shared" si="29"/>
        <v>24665.445007299011</v>
      </c>
      <c r="F217" s="28">
        <f t="shared" si="30"/>
        <v>24665.5</v>
      </c>
      <c r="G217" s="28">
        <f t="shared" si="31"/>
        <v>-2.3638750004465692E-2</v>
      </c>
      <c r="H217" s="28"/>
      <c r="I217" s="28"/>
      <c r="J217" s="28">
        <f>G217</f>
        <v>-2.3638750004465692E-2</v>
      </c>
      <c r="K217" s="28"/>
      <c r="M217" s="28"/>
      <c r="N217" s="28"/>
      <c r="O217" s="28">
        <f t="shared" ca="1" si="32"/>
        <v>-3.7033554196816712E-2</v>
      </c>
      <c r="P217" s="28"/>
      <c r="Q217" s="86">
        <f t="shared" si="33"/>
        <v>40157.1103</v>
      </c>
    </row>
    <row r="218" spans="1:17">
      <c r="A218" s="24" t="s">
        <v>117</v>
      </c>
      <c r="B218" s="25" t="s">
        <v>44</v>
      </c>
      <c r="C218" s="26">
        <v>55465.103300000002</v>
      </c>
      <c r="D218" s="27"/>
      <c r="E218" s="28">
        <f t="shared" si="29"/>
        <v>25338.915558243818</v>
      </c>
      <c r="F218" s="28">
        <f t="shared" si="30"/>
        <v>25339</v>
      </c>
      <c r="G218" s="28">
        <f t="shared" si="31"/>
        <v>-3.6297500002547167E-2</v>
      </c>
      <c r="H218" s="28"/>
      <c r="I218" s="28"/>
      <c r="J218" s="28"/>
      <c r="K218" s="28">
        <f>G218</f>
        <v>-3.6297500002547167E-2</v>
      </c>
      <c r="N218" s="28"/>
      <c r="O218" s="28">
        <f t="shared" ca="1" si="32"/>
        <v>-3.8377937014753685E-2</v>
      </c>
      <c r="P218" s="28"/>
      <c r="Q218" s="86">
        <f t="shared" si="33"/>
        <v>40446.603300000002</v>
      </c>
    </row>
    <row r="219" spans="1:17">
      <c r="A219" s="47" t="s">
        <v>118</v>
      </c>
      <c r="B219" s="32" t="s">
        <v>45</v>
      </c>
      <c r="C219" s="33">
        <v>55545.705800000003</v>
      </c>
      <c r="D219" s="33">
        <v>1E-3</v>
      </c>
      <c r="E219" s="28">
        <f t="shared" si="29"/>
        <v>25526.42755363759</v>
      </c>
      <c r="F219" s="28">
        <f t="shared" si="30"/>
        <v>25526.5</v>
      </c>
      <c r="G219" s="28">
        <f t="shared" si="31"/>
        <v>-3.1141249994107056E-2</v>
      </c>
      <c r="H219" s="28"/>
      <c r="I219" s="28"/>
      <c r="J219" s="28"/>
      <c r="K219" s="28">
        <f>G219</f>
        <v>-3.1141249994107056E-2</v>
      </c>
      <c r="L219" s="28"/>
      <c r="M219" s="28"/>
      <c r="N219" s="28"/>
      <c r="O219" s="28">
        <f t="shared" ca="1" si="32"/>
        <v>-3.8752208400593596E-2</v>
      </c>
      <c r="P219" s="28"/>
      <c r="Q219" s="86">
        <f t="shared" si="33"/>
        <v>40527.205800000003</v>
      </c>
    </row>
    <row r="220" spans="1:17">
      <c r="A220" s="24" t="s">
        <v>119</v>
      </c>
      <c r="B220" s="25" t="s">
        <v>44</v>
      </c>
      <c r="C220" s="26">
        <v>55833.0533</v>
      </c>
      <c r="D220" s="27"/>
      <c r="E220" s="28">
        <f t="shared" si="29"/>
        <v>26194.906857584865</v>
      </c>
      <c r="F220" s="28">
        <f t="shared" si="30"/>
        <v>26195</v>
      </c>
      <c r="G220" s="28">
        <f t="shared" si="31"/>
        <v>-4.0037500002654269E-2</v>
      </c>
      <c r="H220" s="28"/>
      <c r="I220" s="28"/>
      <c r="J220" s="28"/>
      <c r="K220" s="28">
        <f>G220</f>
        <v>-4.0037500002654269E-2</v>
      </c>
      <c r="N220" s="28"/>
      <c r="O220" s="28">
        <f t="shared" ca="1" si="32"/>
        <v>-4.0086610648241497E-2</v>
      </c>
      <c r="P220" s="28"/>
      <c r="Q220" s="86">
        <f t="shared" si="33"/>
        <v>40814.5533</v>
      </c>
    </row>
    <row r="221" spans="1:17">
      <c r="A221" s="34" t="s">
        <v>120</v>
      </c>
      <c r="B221" s="35" t="s">
        <v>44</v>
      </c>
      <c r="C221" s="34">
        <v>55867.870499999997</v>
      </c>
      <c r="D221" s="34">
        <v>4.0000000000000002E-4</v>
      </c>
      <c r="E221" s="28">
        <f t="shared" si="29"/>
        <v>26275.904874346423</v>
      </c>
      <c r="F221" s="28">
        <f t="shared" si="30"/>
        <v>26276</v>
      </c>
      <c r="G221" s="28">
        <f t="shared" si="31"/>
        <v>-4.0890000003855675E-2</v>
      </c>
      <c r="H221" s="28"/>
      <c r="I221" s="28"/>
      <c r="J221" s="28"/>
      <c r="K221" s="28">
        <f>G221</f>
        <v>-4.0890000003855675E-2</v>
      </c>
      <c r="L221" s="28"/>
      <c r="M221" s="28"/>
      <c r="N221" s="28"/>
      <c r="O221" s="28">
        <f t="shared" ca="1" si="32"/>
        <v>-4.0248295886924343E-2</v>
      </c>
      <c r="P221" s="28"/>
      <c r="Q221" s="86">
        <f t="shared" si="33"/>
        <v>40849.370499999997</v>
      </c>
    </row>
    <row r="222" spans="1:17">
      <c r="A222" s="24" t="s">
        <v>121</v>
      </c>
      <c r="B222" s="25" t="s">
        <v>44</v>
      </c>
      <c r="C222" s="26">
        <v>55880.3413</v>
      </c>
      <c r="D222" s="27"/>
      <c r="E222" s="28">
        <f t="shared" si="29"/>
        <v>26304.916686537821</v>
      </c>
      <c r="F222" s="28">
        <f t="shared" si="30"/>
        <v>26305</v>
      </c>
      <c r="G222" s="28">
        <f t="shared" si="31"/>
        <v>-3.5812500005704351E-2</v>
      </c>
      <c r="H222" s="28"/>
      <c r="I222" s="28"/>
      <c r="J222" s="28">
        <f>G222</f>
        <v>-3.5812500005704351E-2</v>
      </c>
      <c r="K222" s="28"/>
      <c r="N222" s="28"/>
      <c r="O222" s="28">
        <f t="shared" ca="1" si="32"/>
        <v>-4.0306183194600914E-2</v>
      </c>
      <c r="P222" s="28"/>
      <c r="Q222" s="86">
        <f t="shared" si="33"/>
        <v>40861.8413</v>
      </c>
    </row>
    <row r="223" spans="1:17">
      <c r="A223" s="24" t="s">
        <v>119</v>
      </c>
      <c r="B223" s="25" t="s">
        <v>44</v>
      </c>
      <c r="C223" s="26">
        <v>55888.0726</v>
      </c>
      <c r="D223" s="27"/>
      <c r="E223" s="28">
        <f t="shared" si="29"/>
        <v>26322.902623574359</v>
      </c>
      <c r="F223" s="28">
        <f t="shared" si="30"/>
        <v>26323</v>
      </c>
      <c r="G223" s="28">
        <f t="shared" si="31"/>
        <v>-4.1857500000332948E-2</v>
      </c>
      <c r="H223" s="28"/>
      <c r="I223" s="28"/>
      <c r="J223" s="28"/>
      <c r="K223" s="28">
        <f>G223</f>
        <v>-4.1857500000332948E-2</v>
      </c>
      <c r="N223" s="28"/>
      <c r="O223" s="28">
        <f t="shared" ca="1" si="32"/>
        <v>-4.0342113247641545E-2</v>
      </c>
      <c r="P223" s="28"/>
      <c r="Q223" s="86">
        <f t="shared" si="33"/>
        <v>40869.5726</v>
      </c>
    </row>
    <row r="224" spans="1:17">
      <c r="A224" s="24" t="s">
        <v>122</v>
      </c>
      <c r="B224" s="25" t="s">
        <v>44</v>
      </c>
      <c r="C224" s="26">
        <v>56160.1682</v>
      </c>
      <c r="D224" s="27"/>
      <c r="E224" s="28">
        <f t="shared" si="29"/>
        <v>26955.900221587635</v>
      </c>
      <c r="F224" s="28">
        <f t="shared" si="30"/>
        <v>26956</v>
      </c>
      <c r="G224" s="28">
        <f t="shared" si="31"/>
        <v>-4.2890000004263129E-2</v>
      </c>
      <c r="H224" s="28"/>
      <c r="I224" s="28"/>
      <c r="J224" s="28"/>
      <c r="K224" s="28">
        <f>G224</f>
        <v>-4.2890000004263129E-2</v>
      </c>
      <c r="N224" s="28"/>
      <c r="O224" s="28">
        <f t="shared" ca="1" si="32"/>
        <v>-4.1605653446237095E-2</v>
      </c>
      <c r="P224" s="28"/>
      <c r="Q224" s="86">
        <f t="shared" si="33"/>
        <v>41141.6682</v>
      </c>
    </row>
    <row r="225" spans="1:17">
      <c r="A225" s="24" t="s">
        <v>122</v>
      </c>
      <c r="B225" s="25" t="s">
        <v>45</v>
      </c>
      <c r="C225" s="26">
        <v>56183.162199999999</v>
      </c>
      <c r="D225" s="27"/>
      <c r="E225" s="28">
        <f t="shared" si="29"/>
        <v>27009.392989455679</v>
      </c>
      <c r="F225" s="28">
        <f t="shared" si="30"/>
        <v>27009.5</v>
      </c>
      <c r="G225" s="28">
        <f t="shared" si="31"/>
        <v>-4.5998749999853317E-2</v>
      </c>
      <c r="H225" s="28"/>
      <c r="I225" s="28"/>
      <c r="J225" s="28"/>
      <c r="K225" s="28">
        <f>G225</f>
        <v>-4.5998749999853317E-2</v>
      </c>
      <c r="N225" s="28"/>
      <c r="O225" s="28">
        <f t="shared" ca="1" si="32"/>
        <v>-4.1712445548330077E-2</v>
      </c>
      <c r="P225" s="28"/>
      <c r="Q225" s="86">
        <f t="shared" si="33"/>
        <v>41164.662199999999</v>
      </c>
    </row>
    <row r="226" spans="1:17">
      <c r="A226" s="24" t="s">
        <v>122</v>
      </c>
      <c r="B226" s="25" t="s">
        <v>44</v>
      </c>
      <c r="C226" s="26">
        <v>56280.957900000001</v>
      </c>
      <c r="D226" s="27"/>
      <c r="E226" s="28">
        <f t="shared" si="29"/>
        <v>27236.902891107995</v>
      </c>
      <c r="F226" s="28">
        <f t="shared" si="30"/>
        <v>27237</v>
      </c>
      <c r="G226" s="28">
        <f t="shared" si="31"/>
        <v>-4.1742499997781124E-2</v>
      </c>
      <c r="H226" s="28"/>
      <c r="I226" s="28"/>
      <c r="J226" s="28"/>
      <c r="K226" s="28">
        <f>G226</f>
        <v>-4.1742499997781124E-2</v>
      </c>
      <c r="N226" s="28"/>
      <c r="O226" s="28">
        <f t="shared" ca="1" si="32"/>
        <v>-4.2166561496482513E-2</v>
      </c>
      <c r="P226" s="28"/>
      <c r="Q226" s="86">
        <f t="shared" si="33"/>
        <v>41262.457900000001</v>
      </c>
    </row>
    <row r="227" spans="1:17">
      <c r="A227" s="47" t="s">
        <v>123</v>
      </c>
      <c r="B227" s="32" t="s">
        <v>44</v>
      </c>
      <c r="C227" s="33">
        <v>56297.717799999999</v>
      </c>
      <c r="D227" s="33">
        <v>5.0000000000000001E-4</v>
      </c>
      <c r="E227" s="28">
        <f t="shared" si="29"/>
        <v>27275.892777173558</v>
      </c>
      <c r="F227" s="28">
        <f t="shared" si="30"/>
        <v>27276</v>
      </c>
      <c r="G227" s="28">
        <f t="shared" si="31"/>
        <v>-4.6090000003459863E-2</v>
      </c>
      <c r="H227" s="28"/>
      <c r="I227" s="28"/>
      <c r="J227" s="28"/>
      <c r="K227" s="28">
        <f>G227</f>
        <v>-4.6090000003459863E-2</v>
      </c>
      <c r="L227" s="28"/>
      <c r="M227" s="28"/>
      <c r="N227" s="28"/>
      <c r="O227" s="28">
        <f t="shared" ca="1" si="32"/>
        <v>-4.2244409944737216E-2</v>
      </c>
      <c r="P227" s="28"/>
      <c r="Q227" s="86">
        <f t="shared" si="33"/>
        <v>41279.217799999999</v>
      </c>
    </row>
    <row r="228" spans="1:17">
      <c r="A228" s="24" t="s">
        <v>124</v>
      </c>
      <c r="B228" s="25" t="s">
        <v>44</v>
      </c>
      <c r="C228" s="26">
        <v>56583.572999999997</v>
      </c>
      <c r="D228" s="27"/>
      <c r="E228" s="28">
        <f t="shared" si="29"/>
        <v>27940.900425145825</v>
      </c>
      <c r="F228" s="28">
        <f t="shared" si="30"/>
        <v>27941</v>
      </c>
      <c r="G228" s="28">
        <f t="shared" si="31"/>
        <v>-4.280250000738306E-2</v>
      </c>
      <c r="H228" s="28"/>
      <c r="I228" s="28"/>
      <c r="J228" s="28">
        <f>G228</f>
        <v>-4.280250000738306E-2</v>
      </c>
      <c r="K228" s="28"/>
      <c r="N228" s="28"/>
      <c r="O228" s="28">
        <f t="shared" ca="1" si="32"/>
        <v>-4.3571825793182778E-2</v>
      </c>
      <c r="P228" s="28"/>
      <c r="Q228" s="86">
        <f t="shared" si="33"/>
        <v>41565.072999999997</v>
      </c>
    </row>
    <row r="229" spans="1:17">
      <c r="A229" s="44" t="s">
        <v>125</v>
      </c>
      <c r="B229" s="41" t="s">
        <v>44</v>
      </c>
      <c r="C229" s="33">
        <v>56654.290800000002</v>
      </c>
      <c r="D229" s="42">
        <v>6.8999999999999999E-3</v>
      </c>
      <c r="E229" s="28">
        <f t="shared" si="29"/>
        <v>28105.416858108307</v>
      </c>
      <c r="F229" s="28">
        <f t="shared" si="30"/>
        <v>28105.5</v>
      </c>
      <c r="G229" s="28">
        <f t="shared" si="31"/>
        <v>-3.5738749997108243E-2</v>
      </c>
      <c r="H229" s="28"/>
      <c r="I229" s="28"/>
      <c r="J229" s="28">
        <f>G229</f>
        <v>-3.5738749997108243E-2</v>
      </c>
      <c r="K229" s="28"/>
      <c r="M229" s="28"/>
      <c r="N229" s="28"/>
      <c r="O229" s="28">
        <f t="shared" ca="1" si="32"/>
        <v>-4.3900186555692985E-2</v>
      </c>
      <c r="P229" s="28"/>
      <c r="Q229" s="86">
        <f t="shared" si="33"/>
        <v>41635.790800000002</v>
      </c>
    </row>
    <row r="230" spans="1:17">
      <c r="A230" s="44" t="s">
        <v>125</v>
      </c>
      <c r="B230" s="41" t="s">
        <v>44</v>
      </c>
      <c r="C230" s="33">
        <v>56654.496800000001</v>
      </c>
      <c r="D230" s="42">
        <v>1.9E-3</v>
      </c>
      <c r="E230" s="28">
        <f t="shared" si="29"/>
        <v>28105.896092264204</v>
      </c>
      <c r="F230" s="28">
        <f t="shared" si="30"/>
        <v>28106</v>
      </c>
      <c r="G230" s="28">
        <f t="shared" si="31"/>
        <v>-4.4665000001259614E-2</v>
      </c>
      <c r="H230" s="28"/>
      <c r="I230" s="28"/>
      <c r="J230" s="28">
        <f>G230</f>
        <v>-4.4665000001259614E-2</v>
      </c>
      <c r="K230" s="28"/>
      <c r="M230" s="28"/>
      <c r="N230" s="28"/>
      <c r="O230" s="28">
        <f t="shared" ca="1" si="32"/>
        <v>-4.3901184612721897E-2</v>
      </c>
      <c r="P230" s="28"/>
      <c r="Q230" s="86">
        <f t="shared" si="33"/>
        <v>41635.996800000001</v>
      </c>
    </row>
    <row r="231" spans="1:17">
      <c r="A231" s="44" t="s">
        <v>125</v>
      </c>
      <c r="B231" s="41" t="s">
        <v>44</v>
      </c>
      <c r="C231" s="33">
        <v>56657.298799999997</v>
      </c>
      <c r="D231" s="42">
        <v>1.2999999999999999E-2</v>
      </c>
      <c r="E231" s="28">
        <f t="shared" si="29"/>
        <v>28112.414607336224</v>
      </c>
      <c r="F231" s="28">
        <f t="shared" si="30"/>
        <v>28112.5</v>
      </c>
      <c r="G231" s="28">
        <f t="shared" si="31"/>
        <v>-3.6706250008137431E-2</v>
      </c>
      <c r="H231" s="28"/>
      <c r="I231" s="28"/>
      <c r="J231" s="28">
        <f>G231</f>
        <v>-3.6706250008137431E-2</v>
      </c>
      <c r="K231" s="28"/>
      <c r="M231" s="28"/>
      <c r="N231" s="28"/>
      <c r="O231" s="28">
        <f t="shared" ca="1" si="32"/>
        <v>-4.3914159354097676E-2</v>
      </c>
      <c r="P231" s="28"/>
      <c r="Q231" s="86">
        <f t="shared" si="33"/>
        <v>41638.798799999997</v>
      </c>
    </row>
    <row r="232" spans="1:17">
      <c r="A232" s="50" t="s">
        <v>126</v>
      </c>
      <c r="B232" s="51" t="s">
        <v>44</v>
      </c>
      <c r="C232" s="50">
        <v>56682.006599999964</v>
      </c>
      <c r="D232" s="50" t="s">
        <v>127</v>
      </c>
      <c r="E232" s="28">
        <f t="shared" si="29"/>
        <v>28169.894324215777</v>
      </c>
      <c r="F232" s="28">
        <f t="shared" si="30"/>
        <v>28170</v>
      </c>
      <c r="G232" s="28">
        <f t="shared" si="31"/>
        <v>-4.542500004026806E-2</v>
      </c>
      <c r="H232" s="28"/>
      <c r="I232" s="28"/>
      <c r="J232" s="28"/>
      <c r="K232" s="28">
        <f>G232</f>
        <v>-4.542500004026806E-2</v>
      </c>
      <c r="N232" s="28"/>
      <c r="O232" s="28">
        <f t="shared" ca="1" si="32"/>
        <v>-4.4028935912421921E-2</v>
      </c>
      <c r="P232" s="28"/>
      <c r="Q232" s="86">
        <f t="shared" si="33"/>
        <v>41663.506599999964</v>
      </c>
    </row>
    <row r="233" spans="1:17">
      <c r="A233" s="52" t="s">
        <v>128</v>
      </c>
      <c r="B233" s="53" t="s">
        <v>44</v>
      </c>
      <c r="C233" s="54">
        <v>56692.324289999997</v>
      </c>
      <c r="D233" s="52">
        <v>2.0000000000000001E-4</v>
      </c>
      <c r="E233" s="28">
        <f t="shared" si="29"/>
        <v>28193.897185662514</v>
      </c>
      <c r="F233" s="28">
        <f t="shared" si="30"/>
        <v>28194</v>
      </c>
      <c r="G233" s="28">
        <f t="shared" si="31"/>
        <v>-4.4195000002218876E-2</v>
      </c>
      <c r="H233" s="28"/>
      <c r="I233" s="28"/>
      <c r="J233" s="28">
        <f>G233</f>
        <v>-4.4195000002218876E-2</v>
      </c>
      <c r="K233" s="28"/>
      <c r="M233" s="28"/>
      <c r="N233" s="28"/>
      <c r="O233" s="28">
        <f t="shared" ca="1" si="32"/>
        <v>-4.4076842649809433E-2</v>
      </c>
      <c r="P233" s="28"/>
      <c r="Q233" s="86">
        <f t="shared" si="33"/>
        <v>41673.824289999997</v>
      </c>
    </row>
    <row r="234" spans="1:17">
      <c r="A234" s="44" t="s">
        <v>125</v>
      </c>
      <c r="B234" s="41" t="s">
        <v>44</v>
      </c>
      <c r="C234" s="33">
        <v>56713.387499999997</v>
      </c>
      <c r="D234" s="42">
        <v>6.9999999999999999E-4</v>
      </c>
      <c r="E234" s="28">
        <f t="shared" si="29"/>
        <v>28242.8982034535</v>
      </c>
      <c r="F234" s="28">
        <f t="shared" si="30"/>
        <v>28243</v>
      </c>
      <c r="G234" s="28">
        <f t="shared" si="31"/>
        <v>-4.3757500003266614E-2</v>
      </c>
      <c r="H234" s="28"/>
      <c r="I234" s="28"/>
      <c r="J234" s="28">
        <f>G234</f>
        <v>-4.3757500003266614E-2</v>
      </c>
      <c r="K234" s="28"/>
      <c r="M234" s="28"/>
      <c r="N234" s="28"/>
      <c r="O234" s="28">
        <f t="shared" ca="1" si="32"/>
        <v>-4.4174652238642254E-2</v>
      </c>
      <c r="P234" s="28"/>
      <c r="Q234" s="86">
        <f t="shared" si="33"/>
        <v>41694.887499999997</v>
      </c>
    </row>
    <row r="235" spans="1:17">
      <c r="A235" s="50" t="s">
        <v>126</v>
      </c>
      <c r="B235" s="51" t="s">
        <v>45</v>
      </c>
      <c r="C235" s="50">
        <v>56955.182599999942</v>
      </c>
      <c r="D235" s="50" t="s">
        <v>127</v>
      </c>
      <c r="E235" s="28">
        <f t="shared" si="29"/>
        <v>28805.405342530146</v>
      </c>
      <c r="F235" s="28">
        <f t="shared" si="30"/>
        <v>28805.5</v>
      </c>
      <c r="G235" s="28">
        <f t="shared" si="31"/>
        <v>-4.0688750057597645E-2</v>
      </c>
      <c r="H235" s="28"/>
      <c r="I235" s="28"/>
      <c r="J235" s="28"/>
      <c r="K235" s="28">
        <f>G235</f>
        <v>-4.0688750057597645E-2</v>
      </c>
      <c r="N235" s="28"/>
      <c r="O235" s="28">
        <f t="shared" ca="1" si="32"/>
        <v>-4.5297466396162001E-2</v>
      </c>
      <c r="P235" s="28"/>
      <c r="Q235" s="86">
        <f t="shared" si="33"/>
        <v>41936.682599999942</v>
      </c>
    </row>
    <row r="236" spans="1:17">
      <c r="A236" s="50" t="s">
        <v>126</v>
      </c>
      <c r="B236" s="51" t="s">
        <v>44</v>
      </c>
      <c r="C236" s="50">
        <v>56959.258799999952</v>
      </c>
      <c r="D236" s="50" t="s">
        <v>127</v>
      </c>
      <c r="E236" s="28">
        <f t="shared" si="29"/>
        <v>28814.888130230604</v>
      </c>
      <c r="F236" s="28">
        <f t="shared" si="30"/>
        <v>28815</v>
      </c>
      <c r="G236" s="28">
        <f t="shared" si="31"/>
        <v>-4.8087500050314702E-2</v>
      </c>
      <c r="H236" s="28"/>
      <c r="I236" s="28"/>
      <c r="J236" s="28"/>
      <c r="K236" s="28">
        <f>G236</f>
        <v>-4.8087500050314702E-2</v>
      </c>
      <c r="N236" s="28"/>
      <c r="O236" s="28">
        <f t="shared" ca="1" si="32"/>
        <v>-4.531642947971122E-2</v>
      </c>
      <c r="P236" s="28"/>
      <c r="Q236" s="86">
        <f t="shared" si="33"/>
        <v>41940.758799999952</v>
      </c>
    </row>
    <row r="237" spans="1:17">
      <c r="A237" s="55" t="s">
        <v>129</v>
      </c>
      <c r="B237" s="53"/>
      <c r="C237" s="55">
        <v>57015.366000000002</v>
      </c>
      <c r="D237" s="55">
        <v>1E-3</v>
      </c>
      <c r="E237" s="28">
        <f t="shared" si="29"/>
        <v>28945.414764366848</v>
      </c>
      <c r="F237" s="28">
        <f t="shared" si="30"/>
        <v>28945.5</v>
      </c>
      <c r="G237" s="28">
        <f t="shared" si="31"/>
        <v>-3.6638750003476162E-2</v>
      </c>
      <c r="H237" s="28"/>
      <c r="I237" s="28"/>
      <c r="J237" s="28">
        <f>G237</f>
        <v>-3.6638750003476162E-2</v>
      </c>
      <c r="K237" s="28"/>
      <c r="M237" s="28"/>
      <c r="N237" s="28"/>
      <c r="O237" s="28">
        <f t="shared" ca="1" si="32"/>
        <v>-4.5576922364255798E-2</v>
      </c>
      <c r="P237" s="28"/>
      <c r="Q237" s="86">
        <f t="shared" si="33"/>
        <v>41996.866000000002</v>
      </c>
    </row>
    <row r="238" spans="1:17">
      <c r="A238" s="56" t="s">
        <v>130</v>
      </c>
      <c r="B238" s="57" t="s">
        <v>44</v>
      </c>
      <c r="C238" s="58">
        <v>57028.474289999998</v>
      </c>
      <c r="D238" s="58">
        <v>2.0000000000000001E-4</v>
      </c>
      <c r="E238" s="28">
        <f t="shared" si="29"/>
        <v>28975.909620160397</v>
      </c>
      <c r="F238" s="28">
        <f t="shared" si="30"/>
        <v>28976</v>
      </c>
      <c r="G238" s="28">
        <f t="shared" si="31"/>
        <v>-3.8850000004458707E-2</v>
      </c>
      <c r="H238" s="28"/>
      <c r="I238" s="28"/>
      <c r="J238" s="28"/>
      <c r="K238" s="28">
        <f>G238</f>
        <v>-3.8850000004458707E-2</v>
      </c>
      <c r="N238" s="28"/>
      <c r="O238" s="28">
        <f t="shared" ca="1" si="32"/>
        <v>-4.563780384301909E-2</v>
      </c>
      <c r="P238" s="28"/>
      <c r="Q238" s="86">
        <f t="shared" si="33"/>
        <v>42009.974289999998</v>
      </c>
    </row>
    <row r="239" spans="1:17">
      <c r="A239" s="33" t="s">
        <v>131</v>
      </c>
      <c r="B239" s="32"/>
      <c r="C239" s="33">
        <v>57036.2088</v>
      </c>
      <c r="D239" s="33">
        <v>8.0000000000000004E-4</v>
      </c>
      <c r="E239" s="28">
        <f t="shared" si="29"/>
        <v>28993.903024874809</v>
      </c>
      <c r="F239" s="28">
        <f t="shared" si="30"/>
        <v>28994</v>
      </c>
      <c r="G239" s="28">
        <f t="shared" si="31"/>
        <v>-4.168500000378117E-2</v>
      </c>
      <c r="H239" s="28"/>
      <c r="I239" s="28"/>
      <c r="J239" s="28">
        <f>G239</f>
        <v>-4.168500000378117E-2</v>
      </c>
      <c r="K239" s="28"/>
      <c r="M239" s="28"/>
      <c r="N239" s="28"/>
      <c r="O239" s="28">
        <f t="shared" ca="1" si="32"/>
        <v>-4.5673733896059721E-2</v>
      </c>
      <c r="P239" s="28"/>
      <c r="Q239" s="86">
        <f t="shared" si="33"/>
        <v>42017.7088</v>
      </c>
    </row>
    <row r="240" spans="1:17">
      <c r="A240" s="59" t="s">
        <v>132</v>
      </c>
      <c r="B240" s="60" t="s">
        <v>44</v>
      </c>
      <c r="C240" s="61">
        <v>57383.313699999999</v>
      </c>
      <c r="D240" s="61">
        <v>7.4999999999999997E-3</v>
      </c>
      <c r="E240" s="28">
        <f t="shared" si="29"/>
        <v>29801.400713035277</v>
      </c>
      <c r="F240" s="28">
        <f t="shared" si="30"/>
        <v>29801.5</v>
      </c>
      <c r="G240" s="28">
        <f t="shared" si="31"/>
        <v>-4.2678750003688037E-2</v>
      </c>
      <c r="H240" s="28"/>
      <c r="I240" s="28"/>
      <c r="J240" s="28"/>
      <c r="K240" s="28">
        <f t="shared" ref="K240:K251" si="35">G240</f>
        <v>-4.2678750003688037E-2</v>
      </c>
      <c r="N240" s="28"/>
      <c r="O240" s="28">
        <f t="shared" ca="1" si="32"/>
        <v>-4.7285595997743624E-2</v>
      </c>
      <c r="P240" s="28"/>
      <c r="Q240" s="86">
        <f t="shared" si="33"/>
        <v>42364.813699999999</v>
      </c>
    </row>
    <row r="241" spans="1:17">
      <c r="A241" s="59" t="s">
        <v>132</v>
      </c>
      <c r="B241" s="60" t="s">
        <v>44</v>
      </c>
      <c r="C241" s="61">
        <v>57383.522100000002</v>
      </c>
      <c r="D241" s="61">
        <v>3.0000000000000001E-3</v>
      </c>
      <c r="E241" s="28">
        <f t="shared" si="29"/>
        <v>29801.885530501742</v>
      </c>
      <c r="F241" s="28">
        <f t="shared" si="30"/>
        <v>29802</v>
      </c>
      <c r="G241" s="28">
        <f t="shared" si="31"/>
        <v>-4.9205000002984889E-2</v>
      </c>
      <c r="H241" s="28"/>
      <c r="I241" s="28"/>
      <c r="J241" s="28"/>
      <c r="K241" s="28">
        <f t="shared" si="35"/>
        <v>-4.9205000002984889E-2</v>
      </c>
      <c r="N241" s="28"/>
      <c r="O241" s="28">
        <f t="shared" ca="1" si="32"/>
        <v>-4.7286594054772521E-2</v>
      </c>
      <c r="P241" s="28"/>
      <c r="Q241" s="86">
        <f t="shared" si="33"/>
        <v>42365.022100000002</v>
      </c>
    </row>
    <row r="242" spans="1:17">
      <c r="A242" s="59" t="s">
        <v>133</v>
      </c>
      <c r="B242" s="60" t="s">
        <v>44</v>
      </c>
      <c r="C242" s="61">
        <v>57696.452239999999</v>
      </c>
      <c r="D242" s="61">
        <v>1.7000000000000001E-4</v>
      </c>
      <c r="E242" s="28">
        <f t="shared" si="29"/>
        <v>30529.879761080829</v>
      </c>
      <c r="F242" s="28">
        <f t="shared" si="30"/>
        <v>30530</v>
      </c>
      <c r="G242" s="28">
        <f t="shared" si="31"/>
        <v>-5.1685000005818438E-2</v>
      </c>
      <c r="H242" s="28"/>
      <c r="I242" s="28"/>
      <c r="J242" s="28"/>
      <c r="K242" s="28">
        <f t="shared" si="35"/>
        <v>-5.1685000005818438E-2</v>
      </c>
      <c r="N242" s="28"/>
      <c r="O242" s="28">
        <f t="shared" ca="1" si="32"/>
        <v>-4.8739765088860298E-2</v>
      </c>
      <c r="P242" s="28"/>
      <c r="Q242" s="86">
        <f t="shared" si="33"/>
        <v>42677.952239999999</v>
      </c>
    </row>
    <row r="243" spans="1:17">
      <c r="A243" s="62" t="s">
        <v>134</v>
      </c>
      <c r="B243" s="63" t="s">
        <v>44</v>
      </c>
      <c r="C243" s="64">
        <v>58094.063600000001</v>
      </c>
      <c r="D243" s="65" t="s">
        <v>135</v>
      </c>
      <c r="E243" s="28">
        <f t="shared" si="29"/>
        <v>31454.874637230212</v>
      </c>
      <c r="F243" s="28">
        <f t="shared" si="30"/>
        <v>31455</v>
      </c>
      <c r="G243" s="28">
        <f t="shared" si="31"/>
        <v>-5.3887499998381827E-2</v>
      </c>
      <c r="H243" s="28"/>
      <c r="I243" s="28"/>
      <c r="J243" s="28"/>
      <c r="K243" s="28">
        <f t="shared" si="35"/>
        <v>-5.3887499998381827E-2</v>
      </c>
      <c r="N243" s="28"/>
      <c r="O243" s="28">
        <f t="shared" ca="1" si="32"/>
        <v>-5.0586170592337207E-2</v>
      </c>
      <c r="P243" s="28"/>
      <c r="Q243" s="86">
        <f t="shared" si="33"/>
        <v>43075.563600000001</v>
      </c>
    </row>
    <row r="244" spans="1:17">
      <c r="A244" s="50" t="s">
        <v>136</v>
      </c>
      <c r="B244" s="51" t="s">
        <v>44</v>
      </c>
      <c r="C244" s="50">
        <v>58122.004300000146</v>
      </c>
      <c r="D244" s="50" t="s">
        <v>15</v>
      </c>
      <c r="E244" s="28">
        <f t="shared" si="29"/>
        <v>31519.875306064623</v>
      </c>
      <c r="F244" s="28">
        <f t="shared" si="30"/>
        <v>31520</v>
      </c>
      <c r="G244" s="28">
        <f t="shared" si="31"/>
        <v>-5.3599999853759073E-2</v>
      </c>
      <c r="H244" s="28"/>
      <c r="I244" s="28"/>
      <c r="J244" s="28"/>
      <c r="K244" s="28">
        <f t="shared" si="35"/>
        <v>-5.3599999853759073E-2</v>
      </c>
      <c r="N244" s="28"/>
      <c r="O244" s="28">
        <f t="shared" ca="1" si="32"/>
        <v>-5.071591800609504E-2</v>
      </c>
      <c r="P244" s="28"/>
      <c r="Q244" s="86">
        <f t="shared" si="33"/>
        <v>43103.504300000146</v>
      </c>
    </row>
    <row r="245" spans="1:17">
      <c r="A245" s="50" t="s">
        <v>136</v>
      </c>
      <c r="B245" s="51" t="s">
        <v>44</v>
      </c>
      <c r="C245" s="50">
        <v>58122.004499999806</v>
      </c>
      <c r="D245" s="50" t="s">
        <v>15</v>
      </c>
      <c r="E245" s="28">
        <f t="shared" si="29"/>
        <v>31519.875771339714</v>
      </c>
      <c r="F245" s="28">
        <f t="shared" si="30"/>
        <v>31520</v>
      </c>
      <c r="G245" s="28">
        <f t="shared" si="31"/>
        <v>-5.3400000193505548E-2</v>
      </c>
      <c r="H245" s="28"/>
      <c r="I245" s="28"/>
      <c r="J245" s="28"/>
      <c r="K245" s="28">
        <f t="shared" si="35"/>
        <v>-5.3400000193505548E-2</v>
      </c>
      <c r="N245" s="28"/>
      <c r="O245" s="28">
        <f t="shared" ca="1" si="32"/>
        <v>-5.071591800609504E-2</v>
      </c>
      <c r="P245" s="28"/>
      <c r="Q245" s="86">
        <f t="shared" si="33"/>
        <v>43103.504499999806</v>
      </c>
    </row>
    <row r="246" spans="1:17">
      <c r="A246" s="50" t="s">
        <v>136</v>
      </c>
      <c r="B246" s="51" t="s">
        <v>44</v>
      </c>
      <c r="C246" s="50">
        <v>58122.004499999806</v>
      </c>
      <c r="D246" s="50" t="s">
        <v>15</v>
      </c>
      <c r="E246" s="28">
        <f t="shared" si="29"/>
        <v>31519.875771339714</v>
      </c>
      <c r="F246" s="28">
        <f t="shared" si="30"/>
        <v>31520</v>
      </c>
      <c r="G246" s="28">
        <f t="shared" si="31"/>
        <v>-5.3400000193505548E-2</v>
      </c>
      <c r="H246" s="28"/>
      <c r="I246" s="28"/>
      <c r="J246" s="28"/>
      <c r="K246" s="28">
        <f t="shared" si="35"/>
        <v>-5.3400000193505548E-2</v>
      </c>
      <c r="N246" s="28"/>
      <c r="O246" s="28">
        <f t="shared" ca="1" si="32"/>
        <v>-5.071591800609504E-2</v>
      </c>
      <c r="P246" s="28"/>
      <c r="Q246" s="86">
        <f t="shared" si="33"/>
        <v>43103.504499999806</v>
      </c>
    </row>
    <row r="247" spans="1:17">
      <c r="A247" s="50" t="s">
        <v>136</v>
      </c>
      <c r="B247" s="51" t="s">
        <v>44</v>
      </c>
      <c r="C247" s="50">
        <v>58122.005200000014</v>
      </c>
      <c r="D247" s="50" t="s">
        <v>15</v>
      </c>
      <c r="E247" s="28">
        <f t="shared" si="29"/>
        <v>31519.877399805777</v>
      </c>
      <c r="F247" s="28">
        <f t="shared" si="30"/>
        <v>31520</v>
      </c>
      <c r="G247" s="28">
        <f t="shared" si="31"/>
        <v>-5.2699999985634349E-2</v>
      </c>
      <c r="H247" s="28"/>
      <c r="I247" s="28"/>
      <c r="J247" s="28"/>
      <c r="K247" s="28">
        <f t="shared" si="35"/>
        <v>-5.2699999985634349E-2</v>
      </c>
      <c r="N247" s="28"/>
      <c r="O247" s="28">
        <f t="shared" ca="1" si="32"/>
        <v>-5.071591800609504E-2</v>
      </c>
      <c r="P247" s="28"/>
      <c r="Q247" s="86">
        <f t="shared" si="33"/>
        <v>43103.505200000014</v>
      </c>
    </row>
    <row r="248" spans="1:17">
      <c r="A248" s="50" t="s">
        <v>136</v>
      </c>
      <c r="B248" s="51" t="s">
        <v>45</v>
      </c>
      <c r="C248" s="50">
        <v>58123.083500000183</v>
      </c>
      <c r="D248" s="50" t="s">
        <v>15</v>
      </c>
      <c r="E248" s="28">
        <f t="shared" si="29"/>
        <v>31522.385934710583</v>
      </c>
      <c r="F248" s="28">
        <f t="shared" si="30"/>
        <v>31522.5</v>
      </c>
      <c r="G248" s="28">
        <f t="shared" si="31"/>
        <v>-4.9031249815016054E-2</v>
      </c>
      <c r="H248" s="28"/>
      <c r="I248" s="28"/>
      <c r="J248" s="28"/>
      <c r="K248" s="28">
        <f t="shared" si="35"/>
        <v>-4.9031249815016054E-2</v>
      </c>
      <c r="N248" s="28"/>
      <c r="O248" s="28">
        <f t="shared" ca="1" si="32"/>
        <v>-5.0720908291239583E-2</v>
      </c>
      <c r="P248" s="28"/>
      <c r="Q248" s="86">
        <f t="shared" si="33"/>
        <v>43104.583500000183</v>
      </c>
    </row>
    <row r="249" spans="1:17">
      <c r="A249" s="50" t="s">
        <v>136</v>
      </c>
      <c r="B249" s="51" t="s">
        <v>45</v>
      </c>
      <c r="C249" s="50">
        <v>58123.083699999843</v>
      </c>
      <c r="D249" s="50" t="s">
        <v>15</v>
      </c>
      <c r="E249" s="28">
        <f t="shared" si="29"/>
        <v>31522.386399985673</v>
      </c>
      <c r="F249" s="28">
        <f t="shared" si="30"/>
        <v>31522.5</v>
      </c>
      <c r="G249" s="28">
        <f t="shared" si="31"/>
        <v>-4.8831250154762529E-2</v>
      </c>
      <c r="H249" s="28"/>
      <c r="I249" s="28"/>
      <c r="J249" s="28"/>
      <c r="K249" s="28">
        <f t="shared" si="35"/>
        <v>-4.8831250154762529E-2</v>
      </c>
      <c r="N249" s="28"/>
      <c r="O249" s="28">
        <f t="shared" ca="1" si="32"/>
        <v>-5.0720908291239583E-2</v>
      </c>
      <c r="P249" s="28"/>
      <c r="Q249" s="86">
        <f t="shared" si="33"/>
        <v>43104.583699999843</v>
      </c>
    </row>
    <row r="250" spans="1:17">
      <c r="A250" s="50" t="s">
        <v>136</v>
      </c>
      <c r="B250" s="51" t="s">
        <v>45</v>
      </c>
      <c r="C250" s="50">
        <v>58123.084100000095</v>
      </c>
      <c r="D250" s="50" t="s">
        <v>15</v>
      </c>
      <c r="E250" s="28">
        <f t="shared" si="29"/>
        <v>31522.387330538015</v>
      </c>
      <c r="F250" s="28">
        <f t="shared" si="30"/>
        <v>31522.5</v>
      </c>
      <c r="G250" s="28">
        <f t="shared" si="31"/>
        <v>-4.8431249902932905E-2</v>
      </c>
      <c r="H250" s="28"/>
      <c r="I250" s="28"/>
      <c r="J250" s="28"/>
      <c r="K250" s="28">
        <f t="shared" si="35"/>
        <v>-4.8431249902932905E-2</v>
      </c>
      <c r="N250" s="28"/>
      <c r="O250" s="28">
        <f t="shared" ca="1" si="32"/>
        <v>-5.0720908291239583E-2</v>
      </c>
      <c r="P250" s="28"/>
      <c r="Q250" s="86">
        <f t="shared" si="33"/>
        <v>43104.584100000095</v>
      </c>
    </row>
    <row r="251" spans="1:17">
      <c r="A251" s="50" t="s">
        <v>136</v>
      </c>
      <c r="B251" s="51" t="s">
        <v>45</v>
      </c>
      <c r="C251" s="50">
        <v>58123.089399999939</v>
      </c>
      <c r="D251" s="50" t="s">
        <v>15</v>
      </c>
      <c r="E251" s="28">
        <f t="shared" si="29"/>
        <v>31522.399660348463</v>
      </c>
      <c r="F251" s="28">
        <f t="shared" si="30"/>
        <v>31522.5</v>
      </c>
      <c r="G251" s="28">
        <f t="shared" si="31"/>
        <v>-4.3131250058650039E-2</v>
      </c>
      <c r="H251" s="28"/>
      <c r="I251" s="28"/>
      <c r="J251" s="28"/>
      <c r="K251" s="28">
        <f t="shared" si="35"/>
        <v>-4.3131250058650039E-2</v>
      </c>
      <c r="N251" s="28"/>
      <c r="O251" s="28">
        <f t="shared" ca="1" si="32"/>
        <v>-5.0720908291239583E-2</v>
      </c>
      <c r="P251" s="28"/>
      <c r="Q251" s="86">
        <f t="shared" si="33"/>
        <v>43104.589399999939</v>
      </c>
    </row>
    <row r="252" spans="1:17">
      <c r="A252" s="66" t="s">
        <v>137</v>
      </c>
      <c r="B252" s="67" t="s">
        <v>45</v>
      </c>
      <c r="C252" s="68">
        <v>58423.548860000003</v>
      </c>
      <c r="D252" s="68">
        <v>1.8000000000000001E-4</v>
      </c>
      <c r="E252" s="28">
        <f>+(C252-C$7)/C$8</f>
        <v>32221.382357901839</v>
      </c>
      <c r="F252" s="28">
        <f t="shared" si="30"/>
        <v>32221.5</v>
      </c>
      <c r="G252" s="28">
        <f>+C252-(C$7+F252*C$8)</f>
        <v>-5.0568749997182749E-2</v>
      </c>
      <c r="H252" s="28"/>
      <c r="I252" s="28"/>
      <c r="J252" s="28"/>
      <c r="K252" s="28">
        <f>G252</f>
        <v>-5.0568749997182749E-2</v>
      </c>
      <c r="N252" s="28"/>
      <c r="O252" s="28">
        <f ca="1">+C$11+C$12*F252</f>
        <v>-5.2116192017650775E-2</v>
      </c>
      <c r="P252" s="28"/>
      <c r="Q252" s="86">
        <f>+C252-15018.5</f>
        <v>43405.048860000003</v>
      </c>
    </row>
    <row r="253" spans="1:17">
      <c r="A253" s="69" t="s">
        <v>137</v>
      </c>
      <c r="B253" s="70" t="s">
        <v>45</v>
      </c>
      <c r="C253" s="71">
        <v>58423.548860000003</v>
      </c>
      <c r="D253" s="71">
        <v>1.8000000000000001E-4</v>
      </c>
      <c r="E253" s="28">
        <f>+(C253-C$7)/C$8</f>
        <v>32221.382357901839</v>
      </c>
      <c r="F253" s="28">
        <f t="shared" si="30"/>
        <v>32221.5</v>
      </c>
      <c r="G253" s="28">
        <f>+C253-(C$7+F253*C$8)</f>
        <v>-5.0568749997182749E-2</v>
      </c>
      <c r="H253" s="28"/>
      <c r="I253" s="28"/>
      <c r="J253" s="28"/>
      <c r="K253" s="28">
        <f>G253</f>
        <v>-5.0568749997182749E-2</v>
      </c>
      <c r="N253" s="28"/>
      <c r="O253" s="28">
        <f ca="1">+C$11+C$12*F253</f>
        <v>-5.2116192017650775E-2</v>
      </c>
      <c r="P253" s="28"/>
      <c r="Q253" s="86">
        <f>+C253-15018.5</f>
        <v>43405.048860000003</v>
      </c>
    </row>
    <row r="254" spans="1:17">
      <c r="A254" s="66" t="s">
        <v>138</v>
      </c>
      <c r="B254" s="67" t="s">
        <v>44</v>
      </c>
      <c r="C254" s="68">
        <v>58487.378599999996</v>
      </c>
      <c r="D254" s="68">
        <v>2.0000000000000001E-4</v>
      </c>
      <c r="E254" s="28">
        <f>+(C254-C$7)/C$8</f>
        <v>32369.874549990971</v>
      </c>
      <c r="F254" s="28">
        <f t="shared" si="30"/>
        <v>32370</v>
      </c>
      <c r="G254" s="28">
        <f>+C254-(C$7+F254*C$8)</f>
        <v>-5.3925000007438939E-2</v>
      </c>
      <c r="H254" s="28"/>
      <c r="I254" s="28"/>
      <c r="J254" s="28"/>
      <c r="K254" s="28">
        <f>G254</f>
        <v>-5.3925000007438939E-2</v>
      </c>
      <c r="N254" s="28"/>
      <c r="O254" s="28">
        <f ca="1">+C$11+C$12*F254</f>
        <v>-5.2412614955235984E-2</v>
      </c>
      <c r="P254" s="28"/>
      <c r="Q254" s="86">
        <f>+C254-15018.5</f>
        <v>43468.878599999996</v>
      </c>
    </row>
    <row r="255" spans="1:17">
      <c r="A255" s="88" t="s">
        <v>828</v>
      </c>
      <c r="B255" s="89" t="s">
        <v>44</v>
      </c>
      <c r="C255" s="90">
        <v>59598.109000000171</v>
      </c>
      <c r="E255" s="28">
        <f>+(C255-C$7)/C$8</f>
        <v>34953.854868821676</v>
      </c>
      <c r="F255" s="28">
        <f t="shared" ref="F255" si="36">ROUND(2*E255,0)/2</f>
        <v>34954</v>
      </c>
      <c r="G255" s="28">
        <f>+C255-(C$7+F255*C$8)</f>
        <v>-6.2384999830101151E-2</v>
      </c>
      <c r="H255" s="28"/>
      <c r="I255" s="28"/>
      <c r="J255" s="28"/>
      <c r="K255" s="28">
        <f>G255</f>
        <v>-6.2384999830101151E-2</v>
      </c>
      <c r="N255" s="28"/>
      <c r="O255" s="28">
        <f ca="1">+C$11+C$12*F255</f>
        <v>-5.7570573680624446E-2</v>
      </c>
      <c r="P255" s="28"/>
      <c r="Q255" s="86">
        <f>+C255-15018.5</f>
        <v>44579.609000000171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topLeftCell="A144" workbookViewId="0">
      <selection activeCell="A108" sqref="A108"/>
    </sheetView>
  </sheetViews>
  <sheetFormatPr defaultRowHeight="12.75"/>
  <cols>
    <col min="1" max="1" width="19.7109375" style="72" customWidth="1"/>
    <col min="2" max="2" width="4.42578125" customWidth="1"/>
    <col min="3" max="3" width="12.7109375" style="72" customWidth="1"/>
    <col min="4" max="4" width="5.42578125" customWidth="1"/>
    <col min="5" max="5" width="14.85546875" customWidth="1"/>
    <col min="7" max="7" width="12" customWidth="1"/>
    <col min="8" max="8" width="14.140625" style="7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73" t="s">
        <v>139</v>
      </c>
      <c r="I1" s="74" t="s">
        <v>140</v>
      </c>
      <c r="J1" s="75" t="s">
        <v>35</v>
      </c>
    </row>
    <row r="2" spans="1:16">
      <c r="I2" s="76" t="s">
        <v>141</v>
      </c>
      <c r="J2" s="77" t="s">
        <v>34</v>
      </c>
    </row>
    <row r="3" spans="1:16">
      <c r="A3" s="78" t="s">
        <v>142</v>
      </c>
      <c r="I3" s="76" t="s">
        <v>143</v>
      </c>
      <c r="J3" s="77" t="s">
        <v>32</v>
      </c>
    </row>
    <row r="4" spans="1:16">
      <c r="I4" s="76" t="s">
        <v>144</v>
      </c>
      <c r="J4" s="77" t="s">
        <v>32</v>
      </c>
    </row>
    <row r="5" spans="1:16">
      <c r="I5" s="79" t="s">
        <v>127</v>
      </c>
      <c r="J5" s="80" t="s">
        <v>33</v>
      </c>
    </row>
    <row r="11" spans="1:16" ht="12.75" customHeight="1">
      <c r="A11" s="72" t="str">
        <f t="shared" ref="A11:A42" si="0">P11</f>
        <v> BBS 2 </v>
      </c>
      <c r="B11" s="15" t="str">
        <f t="shared" ref="B11:B42" si="1">IF(H11=INT(H11),"I","II")</f>
        <v>I</v>
      </c>
      <c r="C11" s="72">
        <f t="shared" ref="C11:C42" si="2">1*G11</f>
        <v>41411.353000000003</v>
      </c>
      <c r="D11" t="str">
        <f t="shared" ref="D11:D42" si="3">VLOOKUP(F11,I$1:J$5,2,FALSE)</f>
        <v>vis</v>
      </c>
      <c r="E11">
        <f>VLOOKUP(C11,A!C$21:E$968,3,FALSE)</f>
        <v>-7355.4395984669118</v>
      </c>
      <c r="F11" s="15" t="s">
        <v>127</v>
      </c>
      <c r="G11" t="str">
        <f t="shared" ref="G11:G42" si="4">MID(I11,3,LEN(I11)-3)</f>
        <v>41411.353</v>
      </c>
      <c r="H11" s="72">
        <f t="shared" ref="H11:H42" si="5">1*K11</f>
        <v>-7357</v>
      </c>
      <c r="I11" s="81" t="s">
        <v>145</v>
      </c>
      <c r="J11" s="82" t="s">
        <v>146</v>
      </c>
      <c r="K11" s="81">
        <v>-7357</v>
      </c>
      <c r="L11" s="81" t="s">
        <v>147</v>
      </c>
      <c r="M11" s="82" t="s">
        <v>148</v>
      </c>
      <c r="N11" s="82"/>
      <c r="O11" s="83" t="s">
        <v>149</v>
      </c>
      <c r="P11" s="83" t="s">
        <v>150</v>
      </c>
    </row>
    <row r="12" spans="1:16" ht="12.75" customHeight="1">
      <c r="A12" s="72" t="str">
        <f t="shared" si="0"/>
        <v> BBS 7 </v>
      </c>
      <c r="B12" s="15" t="str">
        <f t="shared" si="1"/>
        <v>II</v>
      </c>
      <c r="C12" s="72">
        <f t="shared" si="2"/>
        <v>41664.296999999999</v>
      </c>
      <c r="D12" t="str">
        <f t="shared" si="3"/>
        <v>vis</v>
      </c>
      <c r="E12">
        <f>VLOOKUP(C12,A!C$21:E$968,3,FALSE)</f>
        <v>-6766.9958881244202</v>
      </c>
      <c r="F12" s="15" t="s">
        <v>127</v>
      </c>
      <c r="G12" t="str">
        <f t="shared" si="4"/>
        <v>41664.297</v>
      </c>
      <c r="H12" s="72">
        <f t="shared" si="5"/>
        <v>-6768.5</v>
      </c>
      <c r="I12" s="81" t="s">
        <v>151</v>
      </c>
      <c r="J12" s="82" t="s">
        <v>152</v>
      </c>
      <c r="K12" s="81">
        <v>-6768.5</v>
      </c>
      <c r="L12" s="81" t="s">
        <v>153</v>
      </c>
      <c r="M12" s="82" t="s">
        <v>148</v>
      </c>
      <c r="N12" s="82"/>
      <c r="O12" s="83" t="s">
        <v>149</v>
      </c>
      <c r="P12" s="83" t="s">
        <v>154</v>
      </c>
    </row>
    <row r="13" spans="1:16" ht="12.75" customHeight="1">
      <c r="A13" s="72" t="str">
        <f t="shared" si="0"/>
        <v> BBS 19 </v>
      </c>
      <c r="B13" s="15" t="str">
        <f t="shared" si="1"/>
        <v>II</v>
      </c>
      <c r="C13" s="72">
        <f t="shared" si="2"/>
        <v>42402.345000000001</v>
      </c>
      <c r="D13" t="str">
        <f t="shared" si="3"/>
        <v>vis</v>
      </c>
      <c r="E13">
        <f>VLOOKUP(C13,A!C$21:E$968,3,FALSE)</f>
        <v>-5050.0162264962973</v>
      </c>
      <c r="F13" s="15" t="s">
        <v>127</v>
      </c>
      <c r="G13" t="str">
        <f t="shared" si="4"/>
        <v>42402.345</v>
      </c>
      <c r="H13" s="72">
        <f t="shared" si="5"/>
        <v>-5051.5</v>
      </c>
      <c r="I13" s="81" t="s">
        <v>155</v>
      </c>
      <c r="J13" s="82" t="s">
        <v>156</v>
      </c>
      <c r="K13" s="81">
        <v>-5051.5</v>
      </c>
      <c r="L13" s="81" t="s">
        <v>157</v>
      </c>
      <c r="M13" s="82" t="s">
        <v>148</v>
      </c>
      <c r="N13" s="82"/>
      <c r="O13" s="83" t="s">
        <v>149</v>
      </c>
      <c r="P13" s="83" t="s">
        <v>158</v>
      </c>
    </row>
    <row r="14" spans="1:16" ht="12.75" customHeight="1">
      <c r="A14" s="72" t="str">
        <f t="shared" si="0"/>
        <v> BBS 19 </v>
      </c>
      <c r="B14" s="15" t="str">
        <f t="shared" si="1"/>
        <v>II</v>
      </c>
      <c r="C14" s="72">
        <f t="shared" si="2"/>
        <v>42403.256000000001</v>
      </c>
      <c r="D14" t="str">
        <f t="shared" si="3"/>
        <v>vis</v>
      </c>
      <c r="E14">
        <f>VLOOKUP(C14,A!C$21:E$968,3,FALSE)</f>
        <v>-5047.8968948650981</v>
      </c>
      <c r="F14" s="15" t="s">
        <v>127</v>
      </c>
      <c r="G14" t="str">
        <f t="shared" si="4"/>
        <v>42403.256</v>
      </c>
      <c r="H14" s="72">
        <f t="shared" si="5"/>
        <v>-5049.5</v>
      </c>
      <c r="I14" s="81" t="s">
        <v>159</v>
      </c>
      <c r="J14" s="82" t="s">
        <v>160</v>
      </c>
      <c r="K14" s="81">
        <v>-5049.5</v>
      </c>
      <c r="L14" s="81" t="s">
        <v>161</v>
      </c>
      <c r="M14" s="82" t="s">
        <v>148</v>
      </c>
      <c r="N14" s="82"/>
      <c r="O14" s="83" t="s">
        <v>149</v>
      </c>
      <c r="P14" s="83" t="s">
        <v>158</v>
      </c>
    </row>
    <row r="15" spans="1:16" ht="12.75" customHeight="1">
      <c r="A15" s="72" t="str">
        <f t="shared" si="0"/>
        <v> BBS 21 </v>
      </c>
      <c r="B15" s="15" t="str">
        <f t="shared" si="1"/>
        <v>I</v>
      </c>
      <c r="C15" s="72">
        <f t="shared" si="2"/>
        <v>42448.311000000002</v>
      </c>
      <c r="D15" t="str">
        <f t="shared" si="3"/>
        <v>vis</v>
      </c>
      <c r="E15">
        <f>VLOOKUP(C15,A!C$21:E$968,3,FALSE)</f>
        <v>-4943.0818711069478</v>
      </c>
      <c r="F15" s="15" t="s">
        <v>127</v>
      </c>
      <c r="G15" t="str">
        <f t="shared" si="4"/>
        <v>42448.311</v>
      </c>
      <c r="H15" s="72">
        <f t="shared" si="5"/>
        <v>-4945</v>
      </c>
      <c r="I15" s="81" t="s">
        <v>162</v>
      </c>
      <c r="J15" s="82" t="s">
        <v>163</v>
      </c>
      <c r="K15" s="81">
        <v>-4945</v>
      </c>
      <c r="L15" s="81" t="s">
        <v>164</v>
      </c>
      <c r="M15" s="82" t="s">
        <v>148</v>
      </c>
      <c r="N15" s="82"/>
      <c r="O15" s="83" t="s">
        <v>149</v>
      </c>
      <c r="P15" s="83" t="s">
        <v>165</v>
      </c>
    </row>
    <row r="16" spans="1:16" ht="12.75" customHeight="1">
      <c r="A16" s="72" t="str">
        <f t="shared" si="0"/>
        <v> PASJ 36.175 </v>
      </c>
      <c r="B16" s="15" t="str">
        <f t="shared" si="1"/>
        <v>I</v>
      </c>
      <c r="C16" s="72">
        <f t="shared" si="2"/>
        <v>44544.307500000003</v>
      </c>
      <c r="D16" t="str">
        <f t="shared" si="3"/>
        <v>vis</v>
      </c>
      <c r="E16">
        <f>VLOOKUP(C16,A!C$21:E$968,3,FALSE)</f>
        <v>-66.998796098658175</v>
      </c>
      <c r="F16" s="15" t="s">
        <v>127</v>
      </c>
      <c r="G16" t="str">
        <f t="shared" si="4"/>
        <v>44544.3075</v>
      </c>
      <c r="H16" s="72">
        <f t="shared" si="5"/>
        <v>-67</v>
      </c>
      <c r="I16" s="81" t="s">
        <v>166</v>
      </c>
      <c r="J16" s="82" t="s">
        <v>167</v>
      </c>
      <c r="K16" s="81">
        <v>-67</v>
      </c>
      <c r="L16" s="81" t="s">
        <v>168</v>
      </c>
      <c r="M16" s="82" t="s">
        <v>169</v>
      </c>
      <c r="N16" s="82" t="s">
        <v>170</v>
      </c>
      <c r="O16" s="83" t="s">
        <v>171</v>
      </c>
      <c r="P16" s="83" t="s">
        <v>172</v>
      </c>
    </row>
    <row r="17" spans="1:16" ht="12.75" customHeight="1">
      <c r="A17" s="72" t="str">
        <f t="shared" si="0"/>
        <v> PASJ 36.175 </v>
      </c>
      <c r="B17" s="15" t="str">
        <f t="shared" si="1"/>
        <v>I</v>
      </c>
      <c r="C17" s="72">
        <f t="shared" si="2"/>
        <v>44573.107400000001</v>
      </c>
      <c r="D17" t="str">
        <f t="shared" si="3"/>
        <v>vis</v>
      </c>
      <c r="E17">
        <f>VLOOKUP(C17,A!C$21:E$968,3,FALSE)</f>
        <v>6.9791381857106833E-4</v>
      </c>
      <c r="F17" s="15" t="s">
        <v>127</v>
      </c>
      <c r="G17" t="str">
        <f t="shared" si="4"/>
        <v>44573.1074</v>
      </c>
      <c r="H17" s="72">
        <f t="shared" si="5"/>
        <v>0</v>
      </c>
      <c r="I17" s="81" t="s">
        <v>173</v>
      </c>
      <c r="J17" s="82" t="s">
        <v>174</v>
      </c>
      <c r="K17" s="81">
        <v>0</v>
      </c>
      <c r="L17" s="81" t="s">
        <v>175</v>
      </c>
      <c r="M17" s="82" t="s">
        <v>169</v>
      </c>
      <c r="N17" s="82" t="s">
        <v>170</v>
      </c>
      <c r="O17" s="83" t="s">
        <v>171</v>
      </c>
      <c r="P17" s="83" t="s">
        <v>172</v>
      </c>
    </row>
    <row r="18" spans="1:16" ht="12.75" customHeight="1">
      <c r="A18" s="72" t="str">
        <f t="shared" si="0"/>
        <v> PASJ 36.175 </v>
      </c>
      <c r="B18" s="15" t="str">
        <f t="shared" si="1"/>
        <v>I</v>
      </c>
      <c r="C18" s="72">
        <f t="shared" si="2"/>
        <v>44578.264300000003</v>
      </c>
      <c r="D18" t="str">
        <f t="shared" si="3"/>
        <v>vis</v>
      </c>
      <c r="E18">
        <f>VLOOKUP(C18,A!C$21:E$968,3,FALSE)</f>
        <v>11.9976038292239</v>
      </c>
      <c r="F18" s="15" t="s">
        <v>127</v>
      </c>
      <c r="G18" t="str">
        <f t="shared" si="4"/>
        <v>44578.2643</v>
      </c>
      <c r="H18" s="72">
        <f t="shared" si="5"/>
        <v>12</v>
      </c>
      <c r="I18" s="81" t="s">
        <v>176</v>
      </c>
      <c r="J18" s="82" t="s">
        <v>177</v>
      </c>
      <c r="K18" s="81">
        <v>12</v>
      </c>
      <c r="L18" s="81" t="s">
        <v>178</v>
      </c>
      <c r="M18" s="82" t="s">
        <v>169</v>
      </c>
      <c r="N18" s="82" t="s">
        <v>170</v>
      </c>
      <c r="O18" s="83" t="s">
        <v>171</v>
      </c>
      <c r="P18" s="83" t="s">
        <v>172</v>
      </c>
    </row>
    <row r="19" spans="1:16" ht="12.75" customHeight="1">
      <c r="A19" s="72" t="str">
        <f t="shared" si="0"/>
        <v> PASJ 36.175 </v>
      </c>
      <c r="B19" s="15" t="str">
        <f t="shared" si="1"/>
        <v>I</v>
      </c>
      <c r="C19" s="72">
        <f t="shared" si="2"/>
        <v>44579.125200000002</v>
      </c>
      <c r="D19" t="str">
        <f t="shared" si="3"/>
        <v>vis</v>
      </c>
      <c r="E19">
        <f>VLOOKUP(C19,A!C$21:E$968,3,FALSE)</f>
        <v>14.000383852603255</v>
      </c>
      <c r="F19" s="15" t="s">
        <v>127</v>
      </c>
      <c r="G19" t="str">
        <f t="shared" si="4"/>
        <v>44579.1252</v>
      </c>
      <c r="H19" s="72">
        <f t="shared" si="5"/>
        <v>14</v>
      </c>
      <c r="I19" s="81" t="s">
        <v>179</v>
      </c>
      <c r="J19" s="82" t="s">
        <v>180</v>
      </c>
      <c r="K19" s="81">
        <v>14</v>
      </c>
      <c r="L19" s="81" t="s">
        <v>181</v>
      </c>
      <c r="M19" s="82" t="s">
        <v>169</v>
      </c>
      <c r="N19" s="82" t="s">
        <v>170</v>
      </c>
      <c r="O19" s="83" t="s">
        <v>171</v>
      </c>
      <c r="P19" s="83" t="s">
        <v>172</v>
      </c>
    </row>
    <row r="20" spans="1:16" ht="12.75" customHeight="1">
      <c r="A20" s="72" t="str">
        <f t="shared" si="0"/>
        <v> BBS 70 </v>
      </c>
      <c r="B20" s="15" t="str">
        <f t="shared" si="1"/>
        <v>I</v>
      </c>
      <c r="C20" s="72">
        <f t="shared" si="2"/>
        <v>45721.332000000002</v>
      </c>
      <c r="D20" t="str">
        <f t="shared" si="3"/>
        <v>vis</v>
      </c>
      <c r="E20">
        <f>VLOOKUP(C20,A!C$21:E$968,3,FALSE)</f>
        <v>2671.206751153014</v>
      </c>
      <c r="F20" s="15" t="s">
        <v>127</v>
      </c>
      <c r="G20" t="str">
        <f t="shared" si="4"/>
        <v>45721.332</v>
      </c>
      <c r="H20" s="72">
        <f t="shared" si="5"/>
        <v>2671</v>
      </c>
      <c r="I20" s="81" t="s">
        <v>182</v>
      </c>
      <c r="J20" s="82" t="s">
        <v>183</v>
      </c>
      <c r="K20" s="81">
        <v>2671</v>
      </c>
      <c r="L20" s="81" t="s">
        <v>184</v>
      </c>
      <c r="M20" s="82" t="s">
        <v>148</v>
      </c>
      <c r="N20" s="82"/>
      <c r="O20" s="83" t="s">
        <v>185</v>
      </c>
      <c r="P20" s="83" t="s">
        <v>186</v>
      </c>
    </row>
    <row r="21" spans="1:16" ht="12.75" customHeight="1">
      <c r="A21" s="72" t="str">
        <f t="shared" si="0"/>
        <v> JBAA 96.100 </v>
      </c>
      <c r="B21" s="15" t="str">
        <f t="shared" si="1"/>
        <v>II</v>
      </c>
      <c r="C21" s="72">
        <f t="shared" si="2"/>
        <v>46059.338000000003</v>
      </c>
      <c r="D21" t="str">
        <f t="shared" si="3"/>
        <v>vis</v>
      </c>
      <c r="E21">
        <f>VLOOKUP(C21,A!C$21:E$968,3,FALSE)</f>
        <v>3457.536945812813</v>
      </c>
      <c r="F21" s="15" t="s">
        <v>127</v>
      </c>
      <c r="G21" t="str">
        <f t="shared" si="4"/>
        <v>46059.338</v>
      </c>
      <c r="H21" s="72">
        <f t="shared" si="5"/>
        <v>3457.5</v>
      </c>
      <c r="I21" s="81" t="s">
        <v>187</v>
      </c>
      <c r="J21" s="82" t="s">
        <v>188</v>
      </c>
      <c r="K21" s="81">
        <v>3457.5</v>
      </c>
      <c r="L21" s="81" t="s">
        <v>189</v>
      </c>
      <c r="M21" s="82" t="s">
        <v>148</v>
      </c>
      <c r="N21" s="82"/>
      <c r="O21" s="83" t="s">
        <v>190</v>
      </c>
      <c r="P21" s="83" t="s">
        <v>55</v>
      </c>
    </row>
    <row r="22" spans="1:16" ht="12.75" customHeight="1">
      <c r="A22" s="72" t="str">
        <f t="shared" si="0"/>
        <v> JBAA 96.100 </v>
      </c>
      <c r="B22" s="15" t="str">
        <f t="shared" si="1"/>
        <v>I</v>
      </c>
      <c r="C22" s="72">
        <f t="shared" si="2"/>
        <v>46059.548000000003</v>
      </c>
      <c r="D22" t="str">
        <f t="shared" si="3"/>
        <v>vis</v>
      </c>
      <c r="E22">
        <f>VLOOKUP(C22,A!C$21:E$968,3,FALSE)</f>
        <v>3458.0254854863038</v>
      </c>
      <c r="F22" s="15" t="s">
        <v>127</v>
      </c>
      <c r="G22" t="str">
        <f t="shared" si="4"/>
        <v>46059.548</v>
      </c>
      <c r="H22" s="72">
        <f t="shared" si="5"/>
        <v>3458</v>
      </c>
      <c r="I22" s="81" t="s">
        <v>191</v>
      </c>
      <c r="J22" s="82" t="s">
        <v>192</v>
      </c>
      <c r="K22" s="81">
        <v>3458</v>
      </c>
      <c r="L22" s="81" t="s">
        <v>193</v>
      </c>
      <c r="M22" s="82" t="s">
        <v>148</v>
      </c>
      <c r="N22" s="82"/>
      <c r="O22" s="83" t="s">
        <v>190</v>
      </c>
      <c r="P22" s="83" t="s">
        <v>55</v>
      </c>
    </row>
    <row r="23" spans="1:16" ht="12.75" customHeight="1">
      <c r="A23" s="72" t="str">
        <f t="shared" si="0"/>
        <v>BAVM 39 </v>
      </c>
      <c r="B23" s="15" t="str">
        <f t="shared" si="1"/>
        <v>II</v>
      </c>
      <c r="C23" s="72">
        <f t="shared" si="2"/>
        <v>46108.336000000003</v>
      </c>
      <c r="D23" t="str">
        <f t="shared" si="3"/>
        <v>vis</v>
      </c>
      <c r="E23">
        <f>VLOOKUP(C23,A!C$21:E$968,3,FALSE)</f>
        <v>3571.5248835356356</v>
      </c>
      <c r="F23" s="15" t="s">
        <v>127</v>
      </c>
      <c r="G23" t="str">
        <f t="shared" si="4"/>
        <v>46108.336</v>
      </c>
      <c r="H23" s="72">
        <f t="shared" si="5"/>
        <v>3571.5</v>
      </c>
      <c r="I23" s="81" t="s">
        <v>194</v>
      </c>
      <c r="J23" s="82" t="s">
        <v>195</v>
      </c>
      <c r="K23" s="81">
        <v>3571.5</v>
      </c>
      <c r="L23" s="81" t="s">
        <v>193</v>
      </c>
      <c r="M23" s="82" t="s">
        <v>196</v>
      </c>
      <c r="N23" s="82"/>
      <c r="O23" s="83" t="s">
        <v>197</v>
      </c>
      <c r="P23" s="84" t="s">
        <v>58</v>
      </c>
    </row>
    <row r="24" spans="1:16" ht="12.75" customHeight="1">
      <c r="A24" s="72" t="str">
        <f t="shared" si="0"/>
        <v>BAVM 39 </v>
      </c>
      <c r="B24" s="15" t="str">
        <f t="shared" si="1"/>
        <v>I</v>
      </c>
      <c r="C24" s="72">
        <f t="shared" si="2"/>
        <v>46109.396000000001</v>
      </c>
      <c r="D24" t="str">
        <f t="shared" si="3"/>
        <v>vis</v>
      </c>
      <c r="E24">
        <f>VLOOKUP(C24,A!C$21:E$968,3,FALSE)</f>
        <v>3573.9908456970693</v>
      </c>
      <c r="F24" s="15" t="s">
        <v>127</v>
      </c>
      <c r="G24" t="str">
        <f t="shared" si="4"/>
        <v>46109.396</v>
      </c>
      <c r="H24" s="72">
        <f t="shared" si="5"/>
        <v>3574</v>
      </c>
      <c r="I24" s="81" t="s">
        <v>198</v>
      </c>
      <c r="J24" s="82" t="s">
        <v>199</v>
      </c>
      <c r="K24" s="81">
        <v>3574</v>
      </c>
      <c r="L24" s="81" t="s">
        <v>200</v>
      </c>
      <c r="M24" s="82" t="s">
        <v>196</v>
      </c>
      <c r="N24" s="82"/>
      <c r="O24" s="83" t="s">
        <v>197</v>
      </c>
      <c r="P24" s="84" t="s">
        <v>58</v>
      </c>
    </row>
    <row r="25" spans="1:16" ht="12.75" customHeight="1">
      <c r="A25" s="72" t="str">
        <f t="shared" si="0"/>
        <v> PASP 98.691 </v>
      </c>
      <c r="B25" s="15" t="str">
        <f t="shared" si="1"/>
        <v>I</v>
      </c>
      <c r="C25" s="72">
        <f t="shared" si="2"/>
        <v>46438.662199999999</v>
      </c>
      <c r="D25" t="str">
        <f t="shared" si="3"/>
        <v>vis</v>
      </c>
      <c r="E25">
        <f>VLOOKUP(C25,A!C$21:E$968,3,FALSE)</f>
        <v>4339.9889496978558</v>
      </c>
      <c r="F25" s="15" t="s">
        <v>127</v>
      </c>
      <c r="G25" t="str">
        <f t="shared" si="4"/>
        <v>46438.6622</v>
      </c>
      <c r="H25" s="72">
        <f t="shared" si="5"/>
        <v>4340</v>
      </c>
      <c r="I25" s="81" t="s">
        <v>201</v>
      </c>
      <c r="J25" s="82" t="s">
        <v>202</v>
      </c>
      <c r="K25" s="81">
        <v>4340</v>
      </c>
      <c r="L25" s="81" t="s">
        <v>203</v>
      </c>
      <c r="M25" s="82" t="s">
        <v>169</v>
      </c>
      <c r="N25" s="82" t="s">
        <v>170</v>
      </c>
      <c r="O25" s="83" t="s">
        <v>204</v>
      </c>
      <c r="P25" s="83" t="s">
        <v>205</v>
      </c>
    </row>
    <row r="26" spans="1:16" ht="12.75" customHeight="1">
      <c r="A26" s="72" t="str">
        <f t="shared" si="0"/>
        <v> VSSC 70.22 </v>
      </c>
      <c r="B26" s="15" t="str">
        <f t="shared" si="1"/>
        <v>I</v>
      </c>
      <c r="C26" s="72">
        <f t="shared" si="2"/>
        <v>46826.375</v>
      </c>
      <c r="D26" t="str">
        <f t="shared" si="3"/>
        <v>vis</v>
      </c>
      <c r="E26">
        <f>VLOOKUP(C26,A!C$21:E$968,3,FALSE)</f>
        <v>5241.9560197974861</v>
      </c>
      <c r="F26" s="15" t="s">
        <v>127</v>
      </c>
      <c r="G26" t="str">
        <f t="shared" si="4"/>
        <v>46826.375</v>
      </c>
      <c r="H26" s="72">
        <f t="shared" si="5"/>
        <v>5242</v>
      </c>
      <c r="I26" s="81" t="s">
        <v>206</v>
      </c>
      <c r="J26" s="82" t="s">
        <v>207</v>
      </c>
      <c r="K26" s="81">
        <v>5242</v>
      </c>
      <c r="L26" s="81" t="s">
        <v>208</v>
      </c>
      <c r="M26" s="82" t="s">
        <v>148</v>
      </c>
      <c r="N26" s="82"/>
      <c r="O26" s="83" t="s">
        <v>209</v>
      </c>
      <c r="P26" s="83" t="s">
        <v>210</v>
      </c>
    </row>
    <row r="27" spans="1:16" ht="12.75" customHeight="1">
      <c r="A27" s="72" t="str">
        <f t="shared" si="0"/>
        <v> BBS 88 </v>
      </c>
      <c r="B27" s="15" t="str">
        <f t="shared" si="1"/>
        <v>II</v>
      </c>
      <c r="C27" s="72">
        <f t="shared" si="2"/>
        <v>47209.239000000001</v>
      </c>
      <c r="D27" t="str">
        <f t="shared" si="3"/>
        <v>vis</v>
      </c>
      <c r="E27">
        <f>VLOOKUP(C27,A!C$21:E$968,3,FALSE)</f>
        <v>6132.6429414741106</v>
      </c>
      <c r="F27" s="15" t="s">
        <v>127</v>
      </c>
      <c r="G27" t="str">
        <f t="shared" si="4"/>
        <v>47209.239</v>
      </c>
      <c r="H27" s="72">
        <f t="shared" si="5"/>
        <v>6132.5</v>
      </c>
      <c r="I27" s="81" t="s">
        <v>211</v>
      </c>
      <c r="J27" s="82" t="s">
        <v>212</v>
      </c>
      <c r="K27" s="81">
        <v>6132.5</v>
      </c>
      <c r="L27" s="81" t="s">
        <v>213</v>
      </c>
      <c r="M27" s="82" t="s">
        <v>148</v>
      </c>
      <c r="N27" s="82"/>
      <c r="O27" s="83" t="s">
        <v>214</v>
      </c>
      <c r="P27" s="83" t="s">
        <v>215</v>
      </c>
    </row>
    <row r="28" spans="1:16" ht="12.75" customHeight="1">
      <c r="A28" s="72" t="str">
        <f t="shared" si="0"/>
        <v>BAVM 52 </v>
      </c>
      <c r="B28" s="15" t="str">
        <f t="shared" si="1"/>
        <v>I</v>
      </c>
      <c r="C28" s="72">
        <f t="shared" si="2"/>
        <v>47531.351999999999</v>
      </c>
      <c r="D28" t="str">
        <f t="shared" si="3"/>
        <v>vis</v>
      </c>
      <c r="E28">
        <f>VLOOKUP(C28,A!C$21:E$968,3,FALSE)</f>
        <v>6881.9999883680975</v>
      </c>
      <c r="F28" s="15" t="s">
        <v>127</v>
      </c>
      <c r="G28" t="str">
        <f t="shared" si="4"/>
        <v>47531.352</v>
      </c>
      <c r="H28" s="72">
        <f t="shared" si="5"/>
        <v>6882</v>
      </c>
      <c r="I28" s="81" t="s">
        <v>216</v>
      </c>
      <c r="J28" s="82" t="s">
        <v>217</v>
      </c>
      <c r="K28" s="81">
        <v>6882</v>
      </c>
      <c r="L28" s="81" t="s">
        <v>218</v>
      </c>
      <c r="M28" s="82" t="s">
        <v>148</v>
      </c>
      <c r="N28" s="82"/>
      <c r="O28" s="83" t="s">
        <v>219</v>
      </c>
      <c r="P28" s="84" t="s">
        <v>220</v>
      </c>
    </row>
    <row r="29" spans="1:16" ht="12.75" customHeight="1">
      <c r="A29" s="72" t="str">
        <f t="shared" si="0"/>
        <v>BAVM 52 </v>
      </c>
      <c r="B29" s="15" t="str">
        <f t="shared" si="1"/>
        <v>I</v>
      </c>
      <c r="C29" s="72">
        <f t="shared" si="2"/>
        <v>47559.290999999997</v>
      </c>
      <c r="D29" t="str">
        <f t="shared" si="3"/>
        <v>vis</v>
      </c>
      <c r="E29">
        <f>VLOOKUP(C29,A!C$21:E$968,3,FALSE)</f>
        <v>6946.9967023571953</v>
      </c>
      <c r="F29" s="15" t="s">
        <v>127</v>
      </c>
      <c r="G29" t="str">
        <f t="shared" si="4"/>
        <v>47559.291</v>
      </c>
      <c r="H29" s="72">
        <f t="shared" si="5"/>
        <v>6947</v>
      </c>
      <c r="I29" s="81" t="s">
        <v>221</v>
      </c>
      <c r="J29" s="82" t="s">
        <v>222</v>
      </c>
      <c r="K29" s="81">
        <v>6947</v>
      </c>
      <c r="L29" s="81" t="s">
        <v>223</v>
      </c>
      <c r="M29" s="82" t="s">
        <v>148</v>
      </c>
      <c r="N29" s="82"/>
      <c r="O29" s="83" t="s">
        <v>219</v>
      </c>
      <c r="P29" s="84" t="s">
        <v>220</v>
      </c>
    </row>
    <row r="30" spans="1:16" ht="12.75" customHeight="1">
      <c r="A30" s="72" t="str">
        <f t="shared" si="0"/>
        <v> MVS 12.17 </v>
      </c>
      <c r="B30" s="15" t="str">
        <f t="shared" si="1"/>
        <v>I</v>
      </c>
      <c r="C30" s="72">
        <f t="shared" si="2"/>
        <v>47562.326000000001</v>
      </c>
      <c r="D30" t="str">
        <f t="shared" si="3"/>
        <v>vis</v>
      </c>
      <c r="E30">
        <f>VLOOKUP(C30,A!C$21:E$968,3,FALSE)</f>
        <v>6954.0572638288704</v>
      </c>
      <c r="F30" s="15" t="s">
        <v>127</v>
      </c>
      <c r="G30" t="str">
        <f t="shared" si="4"/>
        <v>47562.326</v>
      </c>
      <c r="H30" s="72">
        <f t="shared" si="5"/>
        <v>6954</v>
      </c>
      <c r="I30" s="81" t="s">
        <v>224</v>
      </c>
      <c r="J30" s="82" t="s">
        <v>225</v>
      </c>
      <c r="K30" s="81">
        <v>6954</v>
      </c>
      <c r="L30" s="81" t="s">
        <v>226</v>
      </c>
      <c r="M30" s="82" t="s">
        <v>196</v>
      </c>
      <c r="N30" s="82"/>
      <c r="O30" s="83" t="s">
        <v>227</v>
      </c>
      <c r="P30" s="83" t="s">
        <v>228</v>
      </c>
    </row>
    <row r="31" spans="1:16" ht="12.75" customHeight="1">
      <c r="A31" s="72" t="str">
        <f t="shared" si="0"/>
        <v>IBVS 3760 </v>
      </c>
      <c r="B31" s="15" t="str">
        <f t="shared" si="1"/>
        <v>I</v>
      </c>
      <c r="C31" s="72">
        <f t="shared" si="2"/>
        <v>47821.494400000003</v>
      </c>
      <c r="D31" t="str">
        <f t="shared" si="3"/>
        <v>vis</v>
      </c>
      <c r="E31">
        <f>VLOOKUP(C31,A!C$21:E$968,3,FALSE)</f>
        <v>7556.9812900936995</v>
      </c>
      <c r="F31" s="15" t="s">
        <v>127</v>
      </c>
      <c r="G31" t="str">
        <f t="shared" si="4"/>
        <v>47821.4944</v>
      </c>
      <c r="H31" s="72">
        <f t="shared" si="5"/>
        <v>7557</v>
      </c>
      <c r="I31" s="81" t="s">
        <v>229</v>
      </c>
      <c r="J31" s="82" t="s">
        <v>230</v>
      </c>
      <c r="K31" s="81">
        <v>7557</v>
      </c>
      <c r="L31" s="81" t="s">
        <v>231</v>
      </c>
      <c r="M31" s="82" t="s">
        <v>169</v>
      </c>
      <c r="N31" s="82" t="s">
        <v>232</v>
      </c>
      <c r="O31" s="83" t="s">
        <v>233</v>
      </c>
      <c r="P31" s="84" t="s">
        <v>234</v>
      </c>
    </row>
    <row r="32" spans="1:16" ht="12.75" customHeight="1">
      <c r="A32" s="72" t="str">
        <f t="shared" si="0"/>
        <v>IBVS 3423 </v>
      </c>
      <c r="B32" s="15" t="str">
        <f t="shared" si="1"/>
        <v>I</v>
      </c>
      <c r="C32" s="72">
        <f t="shared" si="2"/>
        <v>47827.5141</v>
      </c>
      <c r="D32" t="str">
        <f t="shared" si="3"/>
        <v>vis</v>
      </c>
      <c r="E32">
        <f>VLOOKUP(C32,A!C$21:E$968,3,FALSE)</f>
        <v>7570.985396153329</v>
      </c>
      <c r="F32" s="15" t="s">
        <v>127</v>
      </c>
      <c r="G32" t="str">
        <f t="shared" si="4"/>
        <v>47827.5141</v>
      </c>
      <c r="H32" s="72">
        <f t="shared" si="5"/>
        <v>7571</v>
      </c>
      <c r="I32" s="81" t="s">
        <v>235</v>
      </c>
      <c r="J32" s="82" t="s">
        <v>236</v>
      </c>
      <c r="K32" s="81">
        <v>7571</v>
      </c>
      <c r="L32" s="81" t="s">
        <v>237</v>
      </c>
      <c r="M32" s="82" t="s">
        <v>169</v>
      </c>
      <c r="N32" s="82" t="s">
        <v>170</v>
      </c>
      <c r="O32" s="83" t="s">
        <v>238</v>
      </c>
      <c r="P32" s="84" t="s">
        <v>74</v>
      </c>
    </row>
    <row r="33" spans="1:16" ht="12.75" customHeight="1">
      <c r="A33" s="72" t="str">
        <f t="shared" si="0"/>
        <v>IBVS 3423 </v>
      </c>
      <c r="B33" s="15" t="str">
        <f t="shared" si="1"/>
        <v>I</v>
      </c>
      <c r="C33" s="72">
        <f t="shared" si="2"/>
        <v>47849.436300000001</v>
      </c>
      <c r="D33" t="str">
        <f t="shared" si="3"/>
        <v>vis</v>
      </c>
      <c r="E33">
        <f>VLOOKUP(C33,A!C$21:E$968,3,FALSE)</f>
        <v>7621.9847505830485</v>
      </c>
      <c r="F33" s="15" t="s">
        <v>127</v>
      </c>
      <c r="G33" t="str">
        <f t="shared" si="4"/>
        <v>47849.4363</v>
      </c>
      <c r="H33" s="72">
        <f t="shared" si="5"/>
        <v>7622</v>
      </c>
      <c r="I33" s="81" t="s">
        <v>239</v>
      </c>
      <c r="J33" s="82" t="s">
        <v>240</v>
      </c>
      <c r="K33" s="81">
        <v>7622</v>
      </c>
      <c r="L33" s="81" t="s">
        <v>241</v>
      </c>
      <c r="M33" s="82" t="s">
        <v>169</v>
      </c>
      <c r="N33" s="82" t="s">
        <v>170</v>
      </c>
      <c r="O33" s="83" t="s">
        <v>242</v>
      </c>
      <c r="P33" s="84" t="s">
        <v>74</v>
      </c>
    </row>
    <row r="34" spans="1:16" ht="12.75" customHeight="1">
      <c r="A34" s="72" t="str">
        <f t="shared" si="0"/>
        <v>IBVS 3423 </v>
      </c>
      <c r="B34" s="15" t="str">
        <f t="shared" si="1"/>
        <v>II</v>
      </c>
      <c r="C34" s="72">
        <f t="shared" si="2"/>
        <v>47856.545400000003</v>
      </c>
      <c r="D34" t="str">
        <f t="shared" si="3"/>
        <v>PE</v>
      </c>
      <c r="E34">
        <f>VLOOKUP(C34,A!C$21:E$968,3,FALSE)</f>
        <v>7638.5232143584171</v>
      </c>
      <c r="F34" s="15" t="str">
        <f>LEFT(M34,1)</f>
        <v>E</v>
      </c>
      <c r="G34" t="str">
        <f t="shared" si="4"/>
        <v>47856.5454</v>
      </c>
      <c r="H34" s="72">
        <f t="shared" si="5"/>
        <v>7638.5</v>
      </c>
      <c r="I34" s="81" t="s">
        <v>243</v>
      </c>
      <c r="J34" s="82" t="s">
        <v>244</v>
      </c>
      <c r="K34" s="81">
        <v>7638.5</v>
      </c>
      <c r="L34" s="81" t="s">
        <v>245</v>
      </c>
      <c r="M34" s="82" t="s">
        <v>169</v>
      </c>
      <c r="N34" s="82" t="s">
        <v>170</v>
      </c>
      <c r="O34" s="83" t="s">
        <v>242</v>
      </c>
      <c r="P34" s="84" t="s">
        <v>74</v>
      </c>
    </row>
    <row r="35" spans="1:16" ht="12.75" customHeight="1">
      <c r="A35" s="72" t="str">
        <f t="shared" si="0"/>
        <v>IBVS 3423 </v>
      </c>
      <c r="B35" s="15" t="str">
        <f t="shared" si="1"/>
        <v>II</v>
      </c>
      <c r="C35" s="72">
        <f t="shared" si="2"/>
        <v>47862.550199999998</v>
      </c>
      <c r="D35" t="str">
        <f t="shared" si="3"/>
        <v>PE</v>
      </c>
      <c r="E35">
        <f>VLOOKUP(C35,A!C$21:E$968,3,FALSE)</f>
        <v>7652.4926573650182</v>
      </c>
      <c r="F35" s="15" t="str">
        <f>LEFT(M35,1)</f>
        <v>E</v>
      </c>
      <c r="G35" t="str">
        <f t="shared" si="4"/>
        <v>47862.5502</v>
      </c>
      <c r="H35" s="72">
        <f t="shared" si="5"/>
        <v>7652.5</v>
      </c>
      <c r="I35" s="81" t="s">
        <v>246</v>
      </c>
      <c r="J35" s="82" t="s">
        <v>247</v>
      </c>
      <c r="K35" s="81">
        <v>7652.5</v>
      </c>
      <c r="L35" s="81" t="s">
        <v>248</v>
      </c>
      <c r="M35" s="82" t="s">
        <v>169</v>
      </c>
      <c r="N35" s="82" t="s">
        <v>170</v>
      </c>
      <c r="O35" s="83" t="s">
        <v>238</v>
      </c>
      <c r="P35" s="84" t="s">
        <v>74</v>
      </c>
    </row>
    <row r="36" spans="1:16" ht="12.75" customHeight="1">
      <c r="A36" s="72" t="str">
        <f t="shared" si="0"/>
        <v>IBVS 3593 </v>
      </c>
      <c r="B36" s="15" t="str">
        <f t="shared" si="1"/>
        <v>I</v>
      </c>
      <c r="C36" s="72">
        <f t="shared" si="2"/>
        <v>47881.675199999998</v>
      </c>
      <c r="D36" t="str">
        <f t="shared" si="3"/>
        <v>PE</v>
      </c>
      <c r="E36">
        <f>VLOOKUP(C36,A!C$21:E$968,3,FALSE)</f>
        <v>7696.9846633438137</v>
      </c>
      <c r="F36" s="15" t="str">
        <f>LEFT(M36,1)</f>
        <v>E</v>
      </c>
      <c r="G36" t="str">
        <f t="shared" si="4"/>
        <v>47881.6752</v>
      </c>
      <c r="H36" s="72">
        <f t="shared" si="5"/>
        <v>7697</v>
      </c>
      <c r="I36" s="81" t="s">
        <v>249</v>
      </c>
      <c r="J36" s="82" t="s">
        <v>250</v>
      </c>
      <c r="K36" s="81">
        <v>7697</v>
      </c>
      <c r="L36" s="81" t="s">
        <v>241</v>
      </c>
      <c r="M36" s="82" t="s">
        <v>169</v>
      </c>
      <c r="N36" s="82" t="s">
        <v>170</v>
      </c>
      <c r="O36" s="83" t="s">
        <v>251</v>
      </c>
      <c r="P36" s="84" t="s">
        <v>252</v>
      </c>
    </row>
    <row r="37" spans="1:16" ht="12.75" customHeight="1">
      <c r="A37" s="72" t="str">
        <f t="shared" si="0"/>
        <v> BRNO 31 </v>
      </c>
      <c r="B37" s="15" t="str">
        <f t="shared" si="1"/>
        <v>I</v>
      </c>
      <c r="C37" s="72">
        <f t="shared" si="2"/>
        <v>47945.288999999997</v>
      </c>
      <c r="D37" t="str">
        <f t="shared" si="3"/>
        <v>vis</v>
      </c>
      <c r="E37">
        <f>VLOOKUP(C37,A!C$21:E$968,3,FALSE)</f>
        <v>7844.9744970658439</v>
      </c>
      <c r="F37" s="15" t="str">
        <f>LEFT(M37,1)</f>
        <v>V</v>
      </c>
      <c r="G37" t="str">
        <f t="shared" si="4"/>
        <v>47945.289</v>
      </c>
      <c r="H37" s="72">
        <f t="shared" si="5"/>
        <v>7845</v>
      </c>
      <c r="I37" s="81" t="s">
        <v>253</v>
      </c>
      <c r="J37" s="82" t="s">
        <v>254</v>
      </c>
      <c r="K37" s="81">
        <v>7845</v>
      </c>
      <c r="L37" s="81" t="s">
        <v>255</v>
      </c>
      <c r="M37" s="82" t="s">
        <v>148</v>
      </c>
      <c r="N37" s="82"/>
      <c r="O37" s="83" t="s">
        <v>256</v>
      </c>
      <c r="P37" s="83" t="s">
        <v>257</v>
      </c>
    </row>
    <row r="38" spans="1:16" ht="12.75" customHeight="1">
      <c r="A38" s="72" t="str">
        <f t="shared" si="0"/>
        <v>IBVS 3615 </v>
      </c>
      <c r="B38" s="15" t="str">
        <f t="shared" si="1"/>
        <v>I</v>
      </c>
      <c r="C38" s="72">
        <f t="shared" si="2"/>
        <v>47945.294000000002</v>
      </c>
      <c r="D38" t="str">
        <f t="shared" si="3"/>
        <v>vis</v>
      </c>
      <c r="E38">
        <f>VLOOKUP(C38,A!C$21:E$968,3,FALSE)</f>
        <v>7844.9861289628425</v>
      </c>
      <c r="F38" s="15" t="s">
        <v>127</v>
      </c>
      <c r="G38" t="str">
        <f t="shared" si="4"/>
        <v>47945.2940</v>
      </c>
      <c r="H38" s="72">
        <f t="shared" si="5"/>
        <v>7845</v>
      </c>
      <c r="I38" s="81" t="s">
        <v>258</v>
      </c>
      <c r="J38" s="82" t="s">
        <v>259</v>
      </c>
      <c r="K38" s="81">
        <v>7845</v>
      </c>
      <c r="L38" s="81" t="s">
        <v>260</v>
      </c>
      <c r="M38" s="82" t="s">
        <v>169</v>
      </c>
      <c r="N38" s="82" t="s">
        <v>170</v>
      </c>
      <c r="O38" s="83" t="s">
        <v>238</v>
      </c>
      <c r="P38" s="84" t="s">
        <v>261</v>
      </c>
    </row>
    <row r="39" spans="1:16" ht="12.75" customHeight="1">
      <c r="A39" s="72" t="str">
        <f t="shared" si="0"/>
        <v> BRNO 31 </v>
      </c>
      <c r="B39" s="15" t="str">
        <f t="shared" si="1"/>
        <v>I</v>
      </c>
      <c r="C39" s="72">
        <f t="shared" si="2"/>
        <v>47945.298999999999</v>
      </c>
      <c r="D39" t="str">
        <f t="shared" si="3"/>
        <v>vis</v>
      </c>
      <c r="E39">
        <f>VLOOKUP(C39,A!C$21:E$968,3,FALSE)</f>
        <v>7844.9977608598247</v>
      </c>
      <c r="F39" s="15" t="s">
        <v>127</v>
      </c>
      <c r="G39" t="str">
        <f t="shared" si="4"/>
        <v>47945.299</v>
      </c>
      <c r="H39" s="72">
        <f t="shared" si="5"/>
        <v>7845</v>
      </c>
      <c r="I39" s="81" t="s">
        <v>262</v>
      </c>
      <c r="J39" s="82" t="s">
        <v>263</v>
      </c>
      <c r="K39" s="81">
        <v>7845</v>
      </c>
      <c r="L39" s="81" t="s">
        <v>223</v>
      </c>
      <c r="M39" s="82" t="s">
        <v>148</v>
      </c>
      <c r="N39" s="82"/>
      <c r="O39" s="83" t="s">
        <v>264</v>
      </c>
      <c r="P39" s="83" t="s">
        <v>257</v>
      </c>
    </row>
    <row r="40" spans="1:16" ht="12.75" customHeight="1">
      <c r="A40" s="72" t="str">
        <f t="shared" si="0"/>
        <v> BRNO 31 </v>
      </c>
      <c r="B40" s="15" t="str">
        <f t="shared" si="1"/>
        <v>I</v>
      </c>
      <c r="C40" s="72">
        <f t="shared" si="2"/>
        <v>47948.307000000001</v>
      </c>
      <c r="D40" t="str">
        <f t="shared" si="3"/>
        <v>vis</v>
      </c>
      <c r="E40">
        <f>VLOOKUP(C40,A!C$21:E$968,3,FALSE)</f>
        <v>7851.9955100877614</v>
      </c>
      <c r="F40" s="15" t="s">
        <v>127</v>
      </c>
      <c r="G40" t="str">
        <f t="shared" si="4"/>
        <v>47948.307</v>
      </c>
      <c r="H40" s="72">
        <f t="shared" si="5"/>
        <v>7852</v>
      </c>
      <c r="I40" s="81" t="s">
        <v>265</v>
      </c>
      <c r="J40" s="82" t="s">
        <v>266</v>
      </c>
      <c r="K40" s="81">
        <v>7852</v>
      </c>
      <c r="L40" s="81" t="s">
        <v>267</v>
      </c>
      <c r="M40" s="82" t="s">
        <v>148</v>
      </c>
      <c r="N40" s="82"/>
      <c r="O40" s="83" t="s">
        <v>256</v>
      </c>
      <c r="P40" s="83" t="s">
        <v>257</v>
      </c>
    </row>
    <row r="41" spans="1:16" ht="12.75" customHeight="1">
      <c r="A41" s="72" t="str">
        <f t="shared" si="0"/>
        <v>BAVM 59 </v>
      </c>
      <c r="B41" s="15" t="str">
        <f t="shared" si="1"/>
        <v>I</v>
      </c>
      <c r="C41" s="72">
        <f t="shared" si="2"/>
        <v>48288.3122</v>
      </c>
      <c r="D41" t="str">
        <f t="shared" si="3"/>
        <v>vis</v>
      </c>
      <c r="E41">
        <f>VLOOKUP(C41,A!C$21:E$968,3,FALSE)</f>
        <v>8642.9766024392065</v>
      </c>
      <c r="F41" s="15" t="s">
        <v>127</v>
      </c>
      <c r="G41" t="str">
        <f t="shared" si="4"/>
        <v>48288.3122</v>
      </c>
      <c r="H41" s="72">
        <f t="shared" si="5"/>
        <v>8643</v>
      </c>
      <c r="I41" s="81" t="s">
        <v>268</v>
      </c>
      <c r="J41" s="82" t="s">
        <v>269</v>
      </c>
      <c r="K41" s="81">
        <v>8643</v>
      </c>
      <c r="L41" s="81" t="s">
        <v>270</v>
      </c>
      <c r="M41" s="82" t="s">
        <v>169</v>
      </c>
      <c r="N41" s="82" t="s">
        <v>271</v>
      </c>
      <c r="O41" s="83" t="s">
        <v>272</v>
      </c>
      <c r="P41" s="84" t="s">
        <v>273</v>
      </c>
    </row>
    <row r="42" spans="1:16" ht="12.75" customHeight="1">
      <c r="A42" s="72" t="str">
        <f t="shared" si="0"/>
        <v> BBS 99 </v>
      </c>
      <c r="B42" s="15" t="str">
        <f t="shared" si="1"/>
        <v>I</v>
      </c>
      <c r="C42" s="72">
        <f t="shared" si="2"/>
        <v>48616.281999999999</v>
      </c>
      <c r="D42" t="str">
        <f t="shared" si="3"/>
        <v>vis</v>
      </c>
      <c r="E42">
        <f>VLOOKUP(C42,A!C$21:E$968,3,FALSE)</f>
        <v>9405.9587881889674</v>
      </c>
      <c r="F42" s="15" t="s">
        <v>127</v>
      </c>
      <c r="G42" t="str">
        <f t="shared" si="4"/>
        <v>48616.282</v>
      </c>
      <c r="H42" s="72">
        <f t="shared" si="5"/>
        <v>9406</v>
      </c>
      <c r="I42" s="81" t="s">
        <v>274</v>
      </c>
      <c r="J42" s="82" t="s">
        <v>275</v>
      </c>
      <c r="K42" s="81">
        <v>9406</v>
      </c>
      <c r="L42" s="81" t="s">
        <v>276</v>
      </c>
      <c r="M42" s="82" t="s">
        <v>169</v>
      </c>
      <c r="N42" s="82" t="s">
        <v>170</v>
      </c>
      <c r="O42" s="83" t="s">
        <v>149</v>
      </c>
      <c r="P42" s="83" t="s">
        <v>277</v>
      </c>
    </row>
    <row r="43" spans="1:16" ht="12.75" customHeight="1">
      <c r="A43" s="72" t="str">
        <f t="shared" ref="A43:A74" si="6">P43</f>
        <v>IBVS 4097 </v>
      </c>
      <c r="B43" s="15" t="str">
        <f t="shared" ref="B43:B74" si="7">IF(H43=INT(H43),"I","II")</f>
        <v>I</v>
      </c>
      <c r="C43" s="72">
        <f t="shared" ref="C43:C74" si="8">1*G43</f>
        <v>48619.297100000003</v>
      </c>
      <c r="D43" t="str">
        <f t="shared" ref="D43:D74" si="9">VLOOKUP(F43,I$1:J$5,2,FALSE)</f>
        <v>vis</v>
      </c>
      <c r="E43">
        <f>VLOOKUP(C43,A!C$21:E$968,3,FALSE)</f>
        <v>9412.9730547106319</v>
      </c>
      <c r="F43" s="15" t="s">
        <v>127</v>
      </c>
      <c r="G43" t="str">
        <f t="shared" ref="G43:G74" si="10">MID(I43,3,LEN(I43)-3)</f>
        <v>48619.2971</v>
      </c>
      <c r="H43" s="72">
        <f t="shared" ref="H43:H74" si="11">1*K43</f>
        <v>9413</v>
      </c>
      <c r="I43" s="81" t="s">
        <v>278</v>
      </c>
      <c r="J43" s="82" t="s">
        <v>279</v>
      </c>
      <c r="K43" s="81">
        <v>9413</v>
      </c>
      <c r="L43" s="81" t="s">
        <v>280</v>
      </c>
      <c r="M43" s="82" t="s">
        <v>169</v>
      </c>
      <c r="N43" s="82" t="s">
        <v>281</v>
      </c>
      <c r="O43" s="83" t="s">
        <v>238</v>
      </c>
      <c r="P43" s="84" t="s">
        <v>282</v>
      </c>
    </row>
    <row r="44" spans="1:16" ht="12.75" customHeight="1">
      <c r="A44" s="72" t="str">
        <f t="shared" si="6"/>
        <v>IBVS 4097 </v>
      </c>
      <c r="B44" s="15" t="str">
        <f t="shared" si="7"/>
        <v>I</v>
      </c>
      <c r="C44" s="72">
        <f t="shared" si="8"/>
        <v>48619.297500000001</v>
      </c>
      <c r="D44" t="str">
        <f t="shared" si="9"/>
        <v>vis</v>
      </c>
      <c r="E44">
        <f>VLOOKUP(C44,A!C$21:E$968,3,FALSE)</f>
        <v>9412.9739852623843</v>
      </c>
      <c r="F44" s="15" t="s">
        <v>127</v>
      </c>
      <c r="G44" t="str">
        <f t="shared" si="10"/>
        <v>48619.2975</v>
      </c>
      <c r="H44" s="72">
        <f t="shared" si="11"/>
        <v>9413</v>
      </c>
      <c r="I44" s="81" t="s">
        <v>283</v>
      </c>
      <c r="J44" s="82" t="s">
        <v>284</v>
      </c>
      <c r="K44" s="81">
        <v>9413</v>
      </c>
      <c r="L44" s="81" t="s">
        <v>285</v>
      </c>
      <c r="M44" s="82" t="s">
        <v>169</v>
      </c>
      <c r="N44" s="82" t="s">
        <v>232</v>
      </c>
      <c r="O44" s="83" t="s">
        <v>238</v>
      </c>
      <c r="P44" s="84" t="s">
        <v>282</v>
      </c>
    </row>
    <row r="45" spans="1:16" ht="12.75" customHeight="1">
      <c r="A45" s="72" t="str">
        <f t="shared" si="6"/>
        <v> AJ 110.1796 </v>
      </c>
      <c r="B45" s="15" t="str">
        <f t="shared" si="7"/>
        <v>I</v>
      </c>
      <c r="C45" s="72">
        <f t="shared" si="8"/>
        <v>48936.529399999999</v>
      </c>
      <c r="D45" t="str">
        <f t="shared" si="9"/>
        <v>vis</v>
      </c>
      <c r="E45">
        <f>VLOOKUP(C45,A!C$21:E$968,3,FALSE)</f>
        <v>10150.975741678827</v>
      </c>
      <c r="F45" s="15" t="s">
        <v>127</v>
      </c>
      <c r="G45" t="str">
        <f t="shared" si="10"/>
        <v>48936.5294</v>
      </c>
      <c r="H45" s="72">
        <f t="shared" si="11"/>
        <v>10151</v>
      </c>
      <c r="I45" s="81" t="s">
        <v>286</v>
      </c>
      <c r="J45" s="82" t="s">
        <v>287</v>
      </c>
      <c r="K45" s="81">
        <v>10151</v>
      </c>
      <c r="L45" s="81" t="s">
        <v>288</v>
      </c>
      <c r="M45" s="82" t="s">
        <v>169</v>
      </c>
      <c r="N45" s="82" t="s">
        <v>170</v>
      </c>
      <c r="O45" s="83" t="s">
        <v>289</v>
      </c>
      <c r="P45" s="83" t="s">
        <v>290</v>
      </c>
    </row>
    <row r="46" spans="1:16" ht="12.75" customHeight="1">
      <c r="A46" s="72" t="str">
        <f t="shared" si="6"/>
        <v> AJ 110.1796 </v>
      </c>
      <c r="B46" s="15" t="str">
        <f t="shared" si="7"/>
        <v>I</v>
      </c>
      <c r="C46" s="72">
        <f t="shared" si="8"/>
        <v>48938.6757</v>
      </c>
      <c r="D46" t="str">
        <f t="shared" si="9"/>
        <v>vis</v>
      </c>
      <c r="E46">
        <f>VLOOKUP(C46,A!C$21:E$968,3,FALSE)</f>
        <v>10155.968849779863</v>
      </c>
      <c r="F46" s="15" t="s">
        <v>127</v>
      </c>
      <c r="G46" t="str">
        <f t="shared" si="10"/>
        <v>48938.6757</v>
      </c>
      <c r="H46" s="72">
        <f t="shared" si="11"/>
        <v>10156</v>
      </c>
      <c r="I46" s="81" t="s">
        <v>291</v>
      </c>
      <c r="J46" s="82" t="s">
        <v>292</v>
      </c>
      <c r="K46" s="81">
        <v>10156</v>
      </c>
      <c r="L46" s="81" t="s">
        <v>293</v>
      </c>
      <c r="M46" s="82" t="s">
        <v>169</v>
      </c>
      <c r="N46" s="82" t="s">
        <v>170</v>
      </c>
      <c r="O46" s="83" t="s">
        <v>289</v>
      </c>
      <c r="P46" s="83" t="s">
        <v>290</v>
      </c>
    </row>
    <row r="47" spans="1:16" ht="12.75" customHeight="1">
      <c r="A47" s="72" t="str">
        <f t="shared" si="6"/>
        <v> AJ 110.1796 </v>
      </c>
      <c r="B47" s="15" t="str">
        <f t="shared" si="7"/>
        <v>I</v>
      </c>
      <c r="C47" s="72">
        <f t="shared" si="8"/>
        <v>48952.431400000001</v>
      </c>
      <c r="D47" t="str">
        <f t="shared" si="9"/>
        <v>vis</v>
      </c>
      <c r="E47">
        <f>VLOOKUP(C47,A!C$21:E$968,3,FALSE)</f>
        <v>10187.969826859213</v>
      </c>
      <c r="F47" s="15" t="s">
        <v>127</v>
      </c>
      <c r="G47" t="str">
        <f t="shared" si="10"/>
        <v>48952.4314</v>
      </c>
      <c r="H47" s="72">
        <f t="shared" si="11"/>
        <v>10188</v>
      </c>
      <c r="I47" s="81" t="s">
        <v>294</v>
      </c>
      <c r="J47" s="82" t="s">
        <v>295</v>
      </c>
      <c r="K47" s="81">
        <v>10188</v>
      </c>
      <c r="L47" s="81" t="s">
        <v>296</v>
      </c>
      <c r="M47" s="82" t="s">
        <v>169</v>
      </c>
      <c r="N47" s="82" t="s">
        <v>170</v>
      </c>
      <c r="O47" s="83" t="s">
        <v>289</v>
      </c>
      <c r="P47" s="83" t="s">
        <v>290</v>
      </c>
    </row>
    <row r="48" spans="1:16" ht="12.75" customHeight="1">
      <c r="A48" s="72" t="str">
        <f t="shared" si="6"/>
        <v> AJ 110.1796 </v>
      </c>
      <c r="B48" s="15" t="str">
        <f t="shared" si="7"/>
        <v>I</v>
      </c>
      <c r="C48" s="72">
        <f t="shared" si="8"/>
        <v>48953.291499999999</v>
      </c>
      <c r="D48" t="str">
        <f t="shared" si="9"/>
        <v>vis</v>
      </c>
      <c r="E48">
        <f>VLOOKUP(C48,A!C$21:E$968,3,FALSE)</f>
        <v>10189.97074577907</v>
      </c>
      <c r="F48" s="15" t="s">
        <v>127</v>
      </c>
      <c r="G48" t="str">
        <f t="shared" si="10"/>
        <v>48953.2915</v>
      </c>
      <c r="H48" s="72">
        <f t="shared" si="11"/>
        <v>10190</v>
      </c>
      <c r="I48" s="81" t="s">
        <v>297</v>
      </c>
      <c r="J48" s="82" t="s">
        <v>298</v>
      </c>
      <c r="K48" s="81">
        <v>10190</v>
      </c>
      <c r="L48" s="81" t="s">
        <v>299</v>
      </c>
      <c r="M48" s="82" t="s">
        <v>169</v>
      </c>
      <c r="N48" s="82" t="s">
        <v>170</v>
      </c>
      <c r="O48" s="83" t="s">
        <v>289</v>
      </c>
      <c r="P48" s="83" t="s">
        <v>290</v>
      </c>
    </row>
    <row r="49" spans="1:16" ht="12.75" customHeight="1">
      <c r="A49" s="72" t="str">
        <f t="shared" si="6"/>
        <v> AJ 110.1796 </v>
      </c>
      <c r="B49" s="15" t="str">
        <f t="shared" si="7"/>
        <v>II</v>
      </c>
      <c r="C49" s="72">
        <f t="shared" si="8"/>
        <v>48953.501900000003</v>
      </c>
      <c r="D49" t="str">
        <f t="shared" si="9"/>
        <v>vis</v>
      </c>
      <c r="E49">
        <f>VLOOKUP(C49,A!C$21:E$968,3,FALSE)</f>
        <v>10190.460216004331</v>
      </c>
      <c r="F49" s="15" t="s">
        <v>127</v>
      </c>
      <c r="G49" t="str">
        <f t="shared" si="10"/>
        <v>48953.5019</v>
      </c>
      <c r="H49" s="72">
        <f t="shared" si="11"/>
        <v>10190.5</v>
      </c>
      <c r="I49" s="81" t="s">
        <v>300</v>
      </c>
      <c r="J49" s="82" t="s">
        <v>301</v>
      </c>
      <c r="K49" s="81">
        <v>10190.5</v>
      </c>
      <c r="L49" s="81" t="s">
        <v>302</v>
      </c>
      <c r="M49" s="82" t="s">
        <v>169</v>
      </c>
      <c r="N49" s="82" t="s">
        <v>170</v>
      </c>
      <c r="O49" s="83" t="s">
        <v>289</v>
      </c>
      <c r="P49" s="83" t="s">
        <v>290</v>
      </c>
    </row>
    <row r="50" spans="1:16" ht="12.75" customHeight="1">
      <c r="A50" s="72" t="str">
        <f t="shared" si="6"/>
        <v> AJ 110.1796 </v>
      </c>
      <c r="B50" s="15" t="str">
        <f t="shared" si="7"/>
        <v>II</v>
      </c>
      <c r="C50" s="72">
        <f t="shared" si="8"/>
        <v>48954.365899999997</v>
      </c>
      <c r="D50" t="str">
        <f t="shared" si="9"/>
        <v>vis</v>
      </c>
      <c r="E50">
        <f>VLOOKUP(C50,A!C$21:E$968,3,FALSE)</f>
        <v>10192.47020780383</v>
      </c>
      <c r="F50" s="15" t="s">
        <v>127</v>
      </c>
      <c r="G50" t="str">
        <f t="shared" si="10"/>
        <v>48954.3659</v>
      </c>
      <c r="H50" s="72">
        <f t="shared" si="11"/>
        <v>10192.5</v>
      </c>
      <c r="I50" s="81" t="s">
        <v>303</v>
      </c>
      <c r="J50" s="82" t="s">
        <v>304</v>
      </c>
      <c r="K50" s="81">
        <v>10192.5</v>
      </c>
      <c r="L50" s="81" t="s">
        <v>305</v>
      </c>
      <c r="M50" s="82" t="s">
        <v>169</v>
      </c>
      <c r="N50" s="82" t="s">
        <v>170</v>
      </c>
      <c r="O50" s="83" t="s">
        <v>289</v>
      </c>
      <c r="P50" s="83" t="s">
        <v>290</v>
      </c>
    </row>
    <row r="51" spans="1:16" ht="12.75" customHeight="1">
      <c r="A51" s="72" t="str">
        <f t="shared" si="6"/>
        <v>IBVS 4082 </v>
      </c>
      <c r="B51" s="15" t="str">
        <f t="shared" si="7"/>
        <v>I</v>
      </c>
      <c r="C51" s="72">
        <f t="shared" si="8"/>
        <v>49334.1394</v>
      </c>
      <c r="D51" t="str">
        <f t="shared" si="9"/>
        <v>vis</v>
      </c>
      <c r="E51">
        <f>VLOOKUP(C51,A!C$21:E$968,3,FALSE)</f>
        <v>11075.967453952224</v>
      </c>
      <c r="F51" s="15" t="s">
        <v>127</v>
      </c>
      <c r="G51" t="str">
        <f t="shared" si="10"/>
        <v>49334.1394</v>
      </c>
      <c r="H51" s="72">
        <f t="shared" si="11"/>
        <v>11076</v>
      </c>
      <c r="I51" s="81" t="s">
        <v>306</v>
      </c>
      <c r="J51" s="82" t="s">
        <v>307</v>
      </c>
      <c r="K51" s="81">
        <v>11076</v>
      </c>
      <c r="L51" s="81" t="s">
        <v>308</v>
      </c>
      <c r="M51" s="82" t="s">
        <v>169</v>
      </c>
      <c r="N51" s="82" t="s">
        <v>170</v>
      </c>
      <c r="O51" s="83" t="s">
        <v>309</v>
      </c>
      <c r="P51" s="84" t="s">
        <v>310</v>
      </c>
    </row>
    <row r="52" spans="1:16" ht="12.75" customHeight="1">
      <c r="A52" s="72" t="str">
        <f t="shared" si="6"/>
        <v>BAVM 68 </v>
      </c>
      <c r="B52" s="15" t="str">
        <f t="shared" si="7"/>
        <v>II</v>
      </c>
      <c r="C52" s="72">
        <f t="shared" si="8"/>
        <v>49368.319000000003</v>
      </c>
      <c r="D52" t="str">
        <f t="shared" si="9"/>
        <v>vis</v>
      </c>
      <c r="E52">
        <f>VLOOKUP(C52,A!C$21:E$968,3,FALSE)</f>
        <v>11155.482171209896</v>
      </c>
      <c r="F52" s="15" t="s">
        <v>127</v>
      </c>
      <c r="G52" t="str">
        <f t="shared" si="10"/>
        <v>49368.3190</v>
      </c>
      <c r="H52" s="72">
        <f t="shared" si="11"/>
        <v>11155.5</v>
      </c>
      <c r="I52" s="81" t="s">
        <v>311</v>
      </c>
      <c r="J52" s="82" t="s">
        <v>312</v>
      </c>
      <c r="K52" s="81">
        <v>11155.5</v>
      </c>
      <c r="L52" s="81" t="s">
        <v>313</v>
      </c>
      <c r="M52" s="82" t="s">
        <v>169</v>
      </c>
      <c r="N52" s="82" t="s">
        <v>232</v>
      </c>
      <c r="O52" s="83" t="s">
        <v>272</v>
      </c>
      <c r="P52" s="84" t="s">
        <v>314</v>
      </c>
    </row>
    <row r="53" spans="1:16" ht="12.75" customHeight="1">
      <c r="A53" s="72" t="str">
        <f t="shared" si="6"/>
        <v>BAVM 68 </v>
      </c>
      <c r="B53" s="15" t="str">
        <f t="shared" si="7"/>
        <v>II</v>
      </c>
      <c r="C53" s="72">
        <f t="shared" si="8"/>
        <v>49368.319900000002</v>
      </c>
      <c r="D53" t="str">
        <f t="shared" si="9"/>
        <v>vis</v>
      </c>
      <c r="E53">
        <f>VLOOKUP(C53,A!C$21:E$968,3,FALSE)</f>
        <v>11155.484264951352</v>
      </c>
      <c r="F53" s="15" t="s">
        <v>127</v>
      </c>
      <c r="G53" t="str">
        <f t="shared" si="10"/>
        <v>49368.3199</v>
      </c>
      <c r="H53" s="72">
        <f t="shared" si="11"/>
        <v>11155.5</v>
      </c>
      <c r="I53" s="81" t="s">
        <v>315</v>
      </c>
      <c r="J53" s="82" t="s">
        <v>316</v>
      </c>
      <c r="K53" s="81">
        <v>11155.5</v>
      </c>
      <c r="L53" s="81" t="s">
        <v>317</v>
      </c>
      <c r="M53" s="82" t="s">
        <v>169</v>
      </c>
      <c r="N53" s="82" t="s">
        <v>271</v>
      </c>
      <c r="O53" s="83" t="s">
        <v>272</v>
      </c>
      <c r="P53" s="84" t="s">
        <v>314</v>
      </c>
    </row>
    <row r="54" spans="1:16" ht="12.75" customHeight="1">
      <c r="A54" s="72" t="str">
        <f t="shared" si="6"/>
        <v>BAVM 91 </v>
      </c>
      <c r="B54" s="15" t="str">
        <f t="shared" si="7"/>
        <v>I</v>
      </c>
      <c r="C54" s="72">
        <f t="shared" si="8"/>
        <v>49734.333400000003</v>
      </c>
      <c r="D54" t="str">
        <f t="shared" si="9"/>
        <v>vis</v>
      </c>
      <c r="E54">
        <f>VLOOKUP(C54,A!C$21:E$968,3,FALSE)</f>
        <v>12006.970530588986</v>
      </c>
      <c r="F54" s="15" t="s">
        <v>127</v>
      </c>
      <c r="G54" t="str">
        <f t="shared" si="10"/>
        <v>49734.3334</v>
      </c>
      <c r="H54" s="72">
        <f t="shared" si="11"/>
        <v>12007</v>
      </c>
      <c r="I54" s="81" t="s">
        <v>318</v>
      </c>
      <c r="J54" s="82" t="s">
        <v>319</v>
      </c>
      <c r="K54" s="81">
        <v>12007</v>
      </c>
      <c r="L54" s="81" t="s">
        <v>320</v>
      </c>
      <c r="M54" s="82" t="s">
        <v>169</v>
      </c>
      <c r="N54" s="82" t="s">
        <v>321</v>
      </c>
      <c r="O54" s="83" t="s">
        <v>272</v>
      </c>
      <c r="P54" s="84" t="s">
        <v>322</v>
      </c>
    </row>
    <row r="55" spans="1:16" ht="12.75" customHeight="1">
      <c r="A55" s="72" t="str">
        <f t="shared" si="6"/>
        <v>BAVM 79 </v>
      </c>
      <c r="B55" s="15" t="str">
        <f t="shared" si="7"/>
        <v>I</v>
      </c>
      <c r="C55" s="72">
        <f t="shared" si="8"/>
        <v>49737.343000000001</v>
      </c>
      <c r="D55" t="str">
        <f t="shared" si="9"/>
        <v>vis</v>
      </c>
      <c r="E55">
        <f>VLOOKUP(C55,A!C$21:E$968,3,FALSE)</f>
        <v>12013.972002023949</v>
      </c>
      <c r="F55" s="15" t="s">
        <v>127</v>
      </c>
      <c r="G55" t="str">
        <f t="shared" si="10"/>
        <v>49737.343</v>
      </c>
      <c r="H55" s="72">
        <f t="shared" si="11"/>
        <v>12014</v>
      </c>
      <c r="I55" s="81" t="s">
        <v>323</v>
      </c>
      <c r="J55" s="82" t="s">
        <v>324</v>
      </c>
      <c r="K55" s="81">
        <v>12014</v>
      </c>
      <c r="L55" s="81" t="s">
        <v>325</v>
      </c>
      <c r="M55" s="82" t="s">
        <v>148</v>
      </c>
      <c r="N55" s="82"/>
      <c r="O55" s="83" t="s">
        <v>219</v>
      </c>
      <c r="P55" s="84" t="s">
        <v>326</v>
      </c>
    </row>
    <row r="56" spans="1:16" ht="12.75" customHeight="1">
      <c r="A56" s="72" t="str">
        <f t="shared" si="6"/>
        <v>BAVM 91 </v>
      </c>
      <c r="B56" s="15" t="str">
        <f t="shared" si="7"/>
        <v>II</v>
      </c>
      <c r="C56" s="72">
        <f t="shared" si="8"/>
        <v>49760.343999999997</v>
      </c>
      <c r="D56" t="str">
        <f t="shared" si="9"/>
        <v>vis</v>
      </c>
      <c r="E56">
        <f>VLOOKUP(C56,A!C$21:E$968,3,FALSE)</f>
        <v>12067.481054547772</v>
      </c>
      <c r="F56" s="15" t="s">
        <v>127</v>
      </c>
      <c r="G56" t="str">
        <f t="shared" si="10"/>
        <v>49760.344</v>
      </c>
      <c r="H56" s="72">
        <f t="shared" si="11"/>
        <v>12067.5</v>
      </c>
      <c r="I56" s="81" t="s">
        <v>327</v>
      </c>
      <c r="J56" s="82" t="s">
        <v>328</v>
      </c>
      <c r="K56" s="81">
        <v>12067.5</v>
      </c>
      <c r="L56" s="81" t="s">
        <v>329</v>
      </c>
      <c r="M56" s="82" t="s">
        <v>169</v>
      </c>
      <c r="N56" s="82" t="s">
        <v>232</v>
      </c>
      <c r="O56" s="83" t="s">
        <v>272</v>
      </c>
      <c r="P56" s="84" t="s">
        <v>322</v>
      </c>
    </row>
    <row r="57" spans="1:16" ht="12.75" customHeight="1">
      <c r="A57" s="72" t="str">
        <f t="shared" si="6"/>
        <v>BAVM 91 </v>
      </c>
      <c r="B57" s="15" t="str">
        <f t="shared" si="7"/>
        <v>II</v>
      </c>
      <c r="C57" s="72">
        <f t="shared" si="8"/>
        <v>49760.349000000002</v>
      </c>
      <c r="D57" t="str">
        <f t="shared" si="9"/>
        <v>vis</v>
      </c>
      <c r="E57">
        <f>VLOOKUP(C57,A!C$21:E$968,3,FALSE)</f>
        <v>12067.49268644477</v>
      </c>
      <c r="F57" s="15" t="s">
        <v>127</v>
      </c>
      <c r="G57" t="str">
        <f t="shared" si="10"/>
        <v>49760.349</v>
      </c>
      <c r="H57" s="72">
        <f t="shared" si="11"/>
        <v>12067.5</v>
      </c>
      <c r="I57" s="81" t="s">
        <v>330</v>
      </c>
      <c r="J57" s="82" t="s">
        <v>331</v>
      </c>
      <c r="K57" s="81">
        <v>12067.5</v>
      </c>
      <c r="L57" s="81" t="s">
        <v>332</v>
      </c>
      <c r="M57" s="82" t="s">
        <v>169</v>
      </c>
      <c r="N57" s="82" t="s">
        <v>271</v>
      </c>
      <c r="O57" s="83" t="s">
        <v>272</v>
      </c>
      <c r="P57" s="84" t="s">
        <v>322</v>
      </c>
    </row>
    <row r="58" spans="1:16" ht="12.75" customHeight="1">
      <c r="A58" s="72" t="str">
        <f t="shared" si="6"/>
        <v>BAVM 118 </v>
      </c>
      <c r="B58" s="15" t="str">
        <f t="shared" si="7"/>
        <v>II</v>
      </c>
      <c r="C58" s="72">
        <f t="shared" si="8"/>
        <v>50013.529499999997</v>
      </c>
      <c r="D58" t="str">
        <f t="shared" si="9"/>
        <v>vis</v>
      </c>
      <c r="E58">
        <f>VLOOKUP(C58,A!C$21:E$968,3,FALSE)</f>
        <v>12656.486585514789</v>
      </c>
      <c r="F58" s="15" t="s">
        <v>127</v>
      </c>
      <c r="G58" t="str">
        <f t="shared" si="10"/>
        <v>50013.5295</v>
      </c>
      <c r="H58" s="72">
        <f t="shared" si="11"/>
        <v>12656.5</v>
      </c>
      <c r="I58" s="81" t="s">
        <v>333</v>
      </c>
      <c r="J58" s="82" t="s">
        <v>334</v>
      </c>
      <c r="K58" s="81">
        <v>12656.5</v>
      </c>
      <c r="L58" s="81" t="s">
        <v>335</v>
      </c>
      <c r="M58" s="82" t="s">
        <v>169</v>
      </c>
      <c r="N58" s="82" t="s">
        <v>271</v>
      </c>
      <c r="O58" s="83" t="s">
        <v>272</v>
      </c>
      <c r="P58" s="84" t="s">
        <v>336</v>
      </c>
    </row>
    <row r="59" spans="1:16" ht="12.75" customHeight="1">
      <c r="A59" s="72" t="str">
        <f t="shared" si="6"/>
        <v>BAVM 93 </v>
      </c>
      <c r="B59" s="15" t="str">
        <f t="shared" si="7"/>
        <v>I</v>
      </c>
      <c r="C59" s="72">
        <f t="shared" si="8"/>
        <v>50099.273000000001</v>
      </c>
      <c r="D59" t="str">
        <f t="shared" si="9"/>
        <v>vis</v>
      </c>
      <c r="E59">
        <f>VLOOKUP(C59,A!C$21:E$968,3,FALSE)</f>
        <v>12855.958497391546</v>
      </c>
      <c r="F59" s="15" t="s">
        <v>127</v>
      </c>
      <c r="G59" t="str">
        <f t="shared" si="10"/>
        <v>50099.273</v>
      </c>
      <c r="H59" s="72">
        <f t="shared" si="11"/>
        <v>12856</v>
      </c>
      <c r="I59" s="81" t="s">
        <v>337</v>
      </c>
      <c r="J59" s="82" t="s">
        <v>338</v>
      </c>
      <c r="K59" s="81">
        <v>12856</v>
      </c>
      <c r="L59" s="81" t="s">
        <v>276</v>
      </c>
      <c r="M59" s="82" t="s">
        <v>148</v>
      </c>
      <c r="N59" s="82"/>
      <c r="O59" s="83" t="s">
        <v>227</v>
      </c>
      <c r="P59" s="84" t="s">
        <v>339</v>
      </c>
    </row>
    <row r="60" spans="1:16" ht="12.75" customHeight="1">
      <c r="A60" s="72" t="str">
        <f t="shared" si="6"/>
        <v>BAVM 102 </v>
      </c>
      <c r="B60" s="15" t="str">
        <f t="shared" si="7"/>
        <v>I</v>
      </c>
      <c r="C60" s="72">
        <f t="shared" si="8"/>
        <v>50422.518799999998</v>
      </c>
      <c r="D60" t="str">
        <f t="shared" si="9"/>
        <v>vis</v>
      </c>
      <c r="E60">
        <f>VLOOKUP(C60,A!C$21:E$968,3,FALSE)</f>
        <v>13607.950866867115</v>
      </c>
      <c r="F60" s="15" t="s">
        <v>127</v>
      </c>
      <c r="G60" t="str">
        <f t="shared" si="10"/>
        <v>50422.5188</v>
      </c>
      <c r="H60" s="72">
        <f t="shared" si="11"/>
        <v>13608</v>
      </c>
      <c r="I60" s="81" t="s">
        <v>340</v>
      </c>
      <c r="J60" s="82" t="s">
        <v>341</v>
      </c>
      <c r="K60" s="81">
        <v>13608</v>
      </c>
      <c r="L60" s="81" t="s">
        <v>342</v>
      </c>
      <c r="M60" s="82" t="s">
        <v>169</v>
      </c>
      <c r="N60" s="82" t="s">
        <v>271</v>
      </c>
      <c r="O60" s="83" t="s">
        <v>272</v>
      </c>
      <c r="P60" s="84" t="s">
        <v>343</v>
      </c>
    </row>
    <row r="61" spans="1:16" ht="12.75" customHeight="1">
      <c r="A61" s="72" t="str">
        <f t="shared" si="6"/>
        <v>BAVM 113 </v>
      </c>
      <c r="B61" s="15" t="str">
        <f t="shared" si="7"/>
        <v>I</v>
      </c>
      <c r="C61" s="72">
        <f t="shared" si="8"/>
        <v>50773.281999999999</v>
      </c>
      <c r="D61" t="str">
        <f t="shared" si="9"/>
        <v>vis</v>
      </c>
      <c r="E61">
        <f>VLOOKUP(C61,A!C$21:E$968,3,FALSE)</f>
        <v>14423.959148777772</v>
      </c>
      <c r="F61" s="15" t="s">
        <v>127</v>
      </c>
      <c r="G61" t="str">
        <f t="shared" si="10"/>
        <v>50773.282</v>
      </c>
      <c r="H61" s="72">
        <f t="shared" si="11"/>
        <v>14424</v>
      </c>
      <c r="I61" s="81" t="s">
        <v>344</v>
      </c>
      <c r="J61" s="82" t="s">
        <v>345</v>
      </c>
      <c r="K61" s="81">
        <v>14424</v>
      </c>
      <c r="L61" s="81" t="s">
        <v>276</v>
      </c>
      <c r="M61" s="82" t="s">
        <v>196</v>
      </c>
      <c r="N61" s="82"/>
      <c r="O61" s="83" t="s">
        <v>227</v>
      </c>
      <c r="P61" s="84" t="s">
        <v>346</v>
      </c>
    </row>
    <row r="62" spans="1:16" ht="12.75" customHeight="1">
      <c r="A62" s="72" t="str">
        <f t="shared" si="6"/>
        <v>BAVM 113 </v>
      </c>
      <c r="B62" s="15" t="str">
        <f t="shared" si="7"/>
        <v>I</v>
      </c>
      <c r="C62" s="72">
        <f t="shared" si="8"/>
        <v>50849.381000000001</v>
      </c>
      <c r="D62" t="str">
        <f t="shared" si="9"/>
        <v>vis</v>
      </c>
      <c r="E62">
        <f>VLOOKUP(C62,A!C$21:E$968,3,FALSE)</f>
        <v>14600.994294554526</v>
      </c>
      <c r="F62" s="15" t="s">
        <v>127</v>
      </c>
      <c r="G62" t="str">
        <f t="shared" si="10"/>
        <v>50849.381</v>
      </c>
      <c r="H62" s="72">
        <f t="shared" si="11"/>
        <v>14601</v>
      </c>
      <c r="I62" s="81" t="s">
        <v>347</v>
      </c>
      <c r="J62" s="82" t="s">
        <v>348</v>
      </c>
      <c r="K62" s="81">
        <v>14601</v>
      </c>
      <c r="L62" s="81" t="s">
        <v>267</v>
      </c>
      <c r="M62" s="82" t="s">
        <v>148</v>
      </c>
      <c r="N62" s="82"/>
      <c r="O62" s="83" t="s">
        <v>219</v>
      </c>
      <c r="P62" s="84" t="s">
        <v>346</v>
      </c>
    </row>
    <row r="63" spans="1:16" ht="12.75" customHeight="1">
      <c r="A63" s="72" t="str">
        <f t="shared" si="6"/>
        <v>BAVM 113 </v>
      </c>
      <c r="B63" s="15" t="str">
        <f t="shared" si="7"/>
        <v>I</v>
      </c>
      <c r="C63" s="72">
        <f t="shared" si="8"/>
        <v>50859.269</v>
      </c>
      <c r="D63" t="str">
        <f t="shared" si="9"/>
        <v>vis</v>
      </c>
      <c r="E63">
        <f>VLOOKUP(C63,A!C$21:E$968,3,FALSE)</f>
        <v>14623.997534037835</v>
      </c>
      <c r="F63" s="15" t="s">
        <v>127</v>
      </c>
      <c r="G63" t="str">
        <f t="shared" si="10"/>
        <v>50859.269</v>
      </c>
      <c r="H63" s="72">
        <f t="shared" si="11"/>
        <v>14624</v>
      </c>
      <c r="I63" s="81" t="s">
        <v>349</v>
      </c>
      <c r="J63" s="82" t="s">
        <v>350</v>
      </c>
      <c r="K63" s="81">
        <v>14624</v>
      </c>
      <c r="L63" s="81" t="s">
        <v>223</v>
      </c>
      <c r="M63" s="82" t="s">
        <v>148</v>
      </c>
      <c r="N63" s="82"/>
      <c r="O63" s="83" t="s">
        <v>351</v>
      </c>
      <c r="P63" s="84" t="s">
        <v>346</v>
      </c>
    </row>
    <row r="64" spans="1:16" ht="12.75" customHeight="1">
      <c r="A64" s="72" t="str">
        <f t="shared" si="6"/>
        <v>BAVM 118 </v>
      </c>
      <c r="B64" s="15" t="str">
        <f t="shared" si="7"/>
        <v>I</v>
      </c>
      <c r="C64" s="72">
        <f t="shared" si="8"/>
        <v>51139.514499999997</v>
      </c>
      <c r="D64" t="str">
        <f t="shared" si="9"/>
        <v>vis</v>
      </c>
      <c r="E64">
        <f>VLOOKUP(C64,A!C$21:E$968,3,FALSE)</f>
        <v>15275.954891503472</v>
      </c>
      <c r="F64" s="15" t="s">
        <v>127</v>
      </c>
      <c r="G64" t="str">
        <f t="shared" si="10"/>
        <v>51139.5145</v>
      </c>
      <c r="H64" s="72">
        <f t="shared" si="11"/>
        <v>15276</v>
      </c>
      <c r="I64" s="81" t="s">
        <v>352</v>
      </c>
      <c r="J64" s="82" t="s">
        <v>353</v>
      </c>
      <c r="K64" s="81">
        <v>15276</v>
      </c>
      <c r="L64" s="81" t="s">
        <v>354</v>
      </c>
      <c r="M64" s="82" t="s">
        <v>169</v>
      </c>
      <c r="N64" s="82" t="s">
        <v>355</v>
      </c>
      <c r="O64" s="83" t="s">
        <v>356</v>
      </c>
      <c r="P64" s="84" t="s">
        <v>336</v>
      </c>
    </row>
    <row r="65" spans="1:16" ht="12.75" customHeight="1">
      <c r="A65" s="72" t="str">
        <f t="shared" si="6"/>
        <v>BAVM 118 </v>
      </c>
      <c r="B65" s="15" t="str">
        <f t="shared" si="7"/>
        <v>I</v>
      </c>
      <c r="C65" s="72">
        <f t="shared" si="8"/>
        <v>51198.404900000001</v>
      </c>
      <c r="D65" t="str">
        <f t="shared" si="9"/>
        <v>vis</v>
      </c>
      <c r="E65">
        <f>VLOOKUP(C65,A!C$21:E$968,3,FALSE)</f>
        <v>15412.956304778965</v>
      </c>
      <c r="F65" s="15" t="s">
        <v>127</v>
      </c>
      <c r="G65" t="str">
        <f t="shared" si="10"/>
        <v>51198.4049</v>
      </c>
      <c r="H65" s="72">
        <f t="shared" si="11"/>
        <v>15413</v>
      </c>
      <c r="I65" s="81" t="s">
        <v>357</v>
      </c>
      <c r="J65" s="82" t="s">
        <v>358</v>
      </c>
      <c r="K65" s="81" t="s">
        <v>359</v>
      </c>
      <c r="L65" s="81" t="s">
        <v>360</v>
      </c>
      <c r="M65" s="82" t="s">
        <v>169</v>
      </c>
      <c r="N65" s="82" t="s">
        <v>127</v>
      </c>
      <c r="O65" s="83" t="s">
        <v>361</v>
      </c>
      <c r="P65" s="84" t="s">
        <v>336</v>
      </c>
    </row>
    <row r="66" spans="1:16" ht="12.75" customHeight="1">
      <c r="A66" s="72" t="str">
        <f t="shared" si="6"/>
        <v>BAVM 133 </v>
      </c>
      <c r="B66" s="15" t="str">
        <f t="shared" si="7"/>
        <v>I</v>
      </c>
      <c r="C66" s="72">
        <f t="shared" si="8"/>
        <v>51486.399100000002</v>
      </c>
      <c r="D66" t="str">
        <f t="shared" si="9"/>
        <v>vis</v>
      </c>
      <c r="E66">
        <f>VLOOKUP(C66,A!C$21:E$968,3,FALSE)</f>
        <v>16082.940078282669</v>
      </c>
      <c r="F66" s="15" t="s">
        <v>127</v>
      </c>
      <c r="G66" t="str">
        <f t="shared" si="10"/>
        <v>51486.3991</v>
      </c>
      <c r="H66" s="72">
        <f t="shared" si="11"/>
        <v>16083</v>
      </c>
      <c r="I66" s="81" t="s">
        <v>362</v>
      </c>
      <c r="J66" s="82" t="s">
        <v>363</v>
      </c>
      <c r="K66" s="81" t="s">
        <v>364</v>
      </c>
      <c r="L66" s="81" t="s">
        <v>365</v>
      </c>
      <c r="M66" s="82" t="s">
        <v>169</v>
      </c>
      <c r="N66" s="82" t="s">
        <v>321</v>
      </c>
      <c r="O66" s="83" t="s">
        <v>227</v>
      </c>
      <c r="P66" s="84" t="s">
        <v>366</v>
      </c>
    </row>
    <row r="67" spans="1:16" ht="12.75" customHeight="1">
      <c r="A67" s="72" t="str">
        <f t="shared" si="6"/>
        <v>BAVM 152 </v>
      </c>
      <c r="B67" s="15" t="str">
        <f t="shared" si="7"/>
        <v>I</v>
      </c>
      <c r="C67" s="72">
        <f t="shared" si="8"/>
        <v>51885.301399999997</v>
      </c>
      <c r="D67" t="str">
        <f t="shared" si="9"/>
        <v>vis</v>
      </c>
      <c r="E67">
        <f>VLOOKUP(C67,A!C$21:E$968,3,FALSE)</f>
        <v>17010.938170651549</v>
      </c>
      <c r="F67" s="15" t="s">
        <v>127</v>
      </c>
      <c r="G67" t="str">
        <f t="shared" si="10"/>
        <v>51885.3014</v>
      </c>
      <c r="H67" s="72">
        <f t="shared" si="11"/>
        <v>17011</v>
      </c>
      <c r="I67" s="81" t="s">
        <v>367</v>
      </c>
      <c r="J67" s="82" t="s">
        <v>368</v>
      </c>
      <c r="K67" s="81" t="s">
        <v>369</v>
      </c>
      <c r="L67" s="81" t="s">
        <v>370</v>
      </c>
      <c r="M67" s="82" t="s">
        <v>169</v>
      </c>
      <c r="N67" s="82" t="s">
        <v>321</v>
      </c>
      <c r="O67" s="83" t="s">
        <v>227</v>
      </c>
      <c r="P67" s="84" t="s">
        <v>371</v>
      </c>
    </row>
    <row r="68" spans="1:16" ht="12.75" customHeight="1">
      <c r="A68" s="72" t="str">
        <f t="shared" si="6"/>
        <v>BAVM 152 </v>
      </c>
      <c r="B68" s="15" t="str">
        <f t="shared" si="7"/>
        <v>I</v>
      </c>
      <c r="C68" s="72">
        <f t="shared" si="8"/>
        <v>51900.345300000001</v>
      </c>
      <c r="D68" t="str">
        <f t="shared" si="9"/>
        <v>vis</v>
      </c>
      <c r="E68">
        <f>VLOOKUP(C68,A!C$21:E$968,3,FALSE)</f>
        <v>17045.935989670874</v>
      </c>
      <c r="F68" s="15" t="s">
        <v>127</v>
      </c>
      <c r="G68" t="str">
        <f t="shared" si="10"/>
        <v>51900.3453</v>
      </c>
      <c r="H68" s="72">
        <f t="shared" si="11"/>
        <v>17046</v>
      </c>
      <c r="I68" s="81" t="s">
        <v>372</v>
      </c>
      <c r="J68" s="82" t="s">
        <v>373</v>
      </c>
      <c r="K68" s="81" t="s">
        <v>374</v>
      </c>
      <c r="L68" s="81" t="s">
        <v>375</v>
      </c>
      <c r="M68" s="82" t="s">
        <v>169</v>
      </c>
      <c r="N68" s="82" t="s">
        <v>321</v>
      </c>
      <c r="O68" s="83" t="s">
        <v>227</v>
      </c>
      <c r="P68" s="84" t="s">
        <v>371</v>
      </c>
    </row>
    <row r="69" spans="1:16" ht="12.75" customHeight="1">
      <c r="A69" s="72" t="str">
        <f t="shared" si="6"/>
        <v>BAVM 152 </v>
      </c>
      <c r="B69" s="15" t="str">
        <f t="shared" si="7"/>
        <v>I</v>
      </c>
      <c r="C69" s="72">
        <f t="shared" si="8"/>
        <v>51924.4202</v>
      </c>
      <c r="D69" t="str">
        <f t="shared" si="9"/>
        <v>vis</v>
      </c>
      <c r="E69">
        <f>VLOOKUP(C69,A!C$21:E$968,3,FALSE)</f>
        <v>17101.943341029768</v>
      </c>
      <c r="F69" s="15" t="s">
        <v>127</v>
      </c>
      <c r="G69" t="str">
        <f t="shared" si="10"/>
        <v>51924.4202</v>
      </c>
      <c r="H69" s="72">
        <f t="shared" si="11"/>
        <v>17102</v>
      </c>
      <c r="I69" s="81" t="s">
        <v>376</v>
      </c>
      <c r="J69" s="82" t="s">
        <v>377</v>
      </c>
      <c r="K69" s="81" t="s">
        <v>378</v>
      </c>
      <c r="L69" s="81" t="s">
        <v>379</v>
      </c>
      <c r="M69" s="82" t="s">
        <v>169</v>
      </c>
      <c r="N69" s="82" t="s">
        <v>127</v>
      </c>
      <c r="O69" s="83" t="s">
        <v>361</v>
      </c>
      <c r="P69" s="84" t="s">
        <v>371</v>
      </c>
    </row>
    <row r="70" spans="1:16" ht="12.75" customHeight="1">
      <c r="A70" s="72" t="str">
        <f t="shared" si="6"/>
        <v>BAVM 152 </v>
      </c>
      <c r="B70" s="15" t="str">
        <f t="shared" si="7"/>
        <v>I</v>
      </c>
      <c r="C70" s="72">
        <f t="shared" si="8"/>
        <v>51925.281900000002</v>
      </c>
      <c r="D70" t="str">
        <f t="shared" si="9"/>
        <v>vis</v>
      </c>
      <c r="E70">
        <f>VLOOKUP(C70,A!C$21:E$968,3,FALSE)</f>
        <v>17103.947982156671</v>
      </c>
      <c r="F70" s="15" t="s">
        <v>127</v>
      </c>
      <c r="G70" t="str">
        <f t="shared" si="10"/>
        <v>51925.2819</v>
      </c>
      <c r="H70" s="72">
        <f t="shared" si="11"/>
        <v>17104</v>
      </c>
      <c r="I70" s="81" t="s">
        <v>380</v>
      </c>
      <c r="J70" s="82" t="s">
        <v>381</v>
      </c>
      <c r="K70" s="81" t="s">
        <v>382</v>
      </c>
      <c r="L70" s="81" t="s">
        <v>383</v>
      </c>
      <c r="M70" s="82" t="s">
        <v>169</v>
      </c>
      <c r="N70" s="82" t="s">
        <v>321</v>
      </c>
      <c r="O70" s="83" t="s">
        <v>227</v>
      </c>
      <c r="P70" s="84" t="s">
        <v>371</v>
      </c>
    </row>
    <row r="71" spans="1:16" ht="12.75" customHeight="1">
      <c r="A71" s="72" t="str">
        <f t="shared" si="6"/>
        <v>BAVM 152 </v>
      </c>
      <c r="B71" s="15" t="str">
        <f t="shared" si="7"/>
        <v>I</v>
      </c>
      <c r="C71" s="72">
        <f t="shared" si="8"/>
        <v>52308.276700000002</v>
      </c>
      <c r="D71" t="str">
        <f t="shared" si="9"/>
        <v>vis</v>
      </c>
      <c r="E71">
        <f>VLOOKUP(C71,A!C$21:E$968,3,FALSE)</f>
        <v>17994.939194258495</v>
      </c>
      <c r="F71" s="15" t="s">
        <v>127</v>
      </c>
      <c r="G71" t="str">
        <f t="shared" si="10"/>
        <v>52308.2767</v>
      </c>
      <c r="H71" s="72">
        <f t="shared" si="11"/>
        <v>17995</v>
      </c>
      <c r="I71" s="81" t="s">
        <v>384</v>
      </c>
      <c r="J71" s="82" t="s">
        <v>385</v>
      </c>
      <c r="K71" s="81" t="s">
        <v>386</v>
      </c>
      <c r="L71" s="81" t="s">
        <v>387</v>
      </c>
      <c r="M71" s="82" t="s">
        <v>169</v>
      </c>
      <c r="N71" s="82" t="s">
        <v>321</v>
      </c>
      <c r="O71" s="83" t="s">
        <v>351</v>
      </c>
      <c r="P71" s="84" t="s">
        <v>371</v>
      </c>
    </row>
    <row r="72" spans="1:16" ht="12.75" customHeight="1">
      <c r="A72" s="72" t="str">
        <f t="shared" si="6"/>
        <v>BAVM 158 </v>
      </c>
      <c r="B72" s="15" t="str">
        <f t="shared" si="7"/>
        <v>I</v>
      </c>
      <c r="C72" s="72">
        <f t="shared" si="8"/>
        <v>52320.313199999997</v>
      </c>
      <c r="D72" t="str">
        <f t="shared" si="9"/>
        <v>vis</v>
      </c>
      <c r="E72">
        <f>VLOOKUP(C72,A!C$21:E$968,3,FALSE)</f>
        <v>18022.940659877506</v>
      </c>
      <c r="F72" s="15" t="s">
        <v>127</v>
      </c>
      <c r="G72" t="str">
        <f t="shared" si="10"/>
        <v>52320.3132</v>
      </c>
      <c r="H72" s="72">
        <f t="shared" si="11"/>
        <v>18023</v>
      </c>
      <c r="I72" s="81" t="s">
        <v>388</v>
      </c>
      <c r="J72" s="82" t="s">
        <v>389</v>
      </c>
      <c r="K72" s="81" t="s">
        <v>390</v>
      </c>
      <c r="L72" s="81" t="s">
        <v>391</v>
      </c>
      <c r="M72" s="82" t="s">
        <v>169</v>
      </c>
      <c r="N72" s="82" t="s">
        <v>321</v>
      </c>
      <c r="O72" s="83" t="s">
        <v>227</v>
      </c>
      <c r="P72" s="84" t="s">
        <v>392</v>
      </c>
    </row>
    <row r="73" spans="1:16" ht="12.75" customHeight="1">
      <c r="A73" s="72" t="str">
        <f t="shared" si="6"/>
        <v>BAVM 172 </v>
      </c>
      <c r="B73" s="15" t="str">
        <f t="shared" si="7"/>
        <v>I</v>
      </c>
      <c r="C73" s="72">
        <f t="shared" si="8"/>
        <v>52712.337200000002</v>
      </c>
      <c r="D73" t="str">
        <f t="shared" si="9"/>
        <v>vis</v>
      </c>
      <c r="E73">
        <f>VLOOKUP(C73,A!C$21:E$968,3,FALSE)</f>
        <v>18934.93721683601</v>
      </c>
      <c r="F73" s="15" t="s">
        <v>127</v>
      </c>
      <c r="G73" t="str">
        <f t="shared" si="10"/>
        <v>52712.3372</v>
      </c>
      <c r="H73" s="72">
        <f t="shared" si="11"/>
        <v>18935</v>
      </c>
      <c r="I73" s="81" t="s">
        <v>393</v>
      </c>
      <c r="J73" s="82" t="s">
        <v>394</v>
      </c>
      <c r="K73" s="81" t="s">
        <v>395</v>
      </c>
      <c r="L73" s="81" t="s">
        <v>396</v>
      </c>
      <c r="M73" s="82" t="s">
        <v>169</v>
      </c>
      <c r="N73" s="82" t="s">
        <v>321</v>
      </c>
      <c r="O73" s="83" t="s">
        <v>397</v>
      </c>
      <c r="P73" s="84" t="s">
        <v>398</v>
      </c>
    </row>
    <row r="74" spans="1:16" ht="12.75" customHeight="1">
      <c r="A74" s="72" t="str">
        <f t="shared" si="6"/>
        <v>IBVS 5493 </v>
      </c>
      <c r="B74" s="15" t="str">
        <f t="shared" si="7"/>
        <v>I</v>
      </c>
      <c r="C74" s="72">
        <f t="shared" si="8"/>
        <v>52948.754999999997</v>
      </c>
      <c r="D74" t="str">
        <f t="shared" si="9"/>
        <v>vis</v>
      </c>
      <c r="E74">
        <f>VLOOKUP(C74,A!C$21:E$968,3,FALSE)</f>
        <v>19484.934715978146</v>
      </c>
      <c r="F74" s="15" t="s">
        <v>127</v>
      </c>
      <c r="G74" t="str">
        <f t="shared" si="10"/>
        <v>52948.755</v>
      </c>
      <c r="H74" s="72">
        <f t="shared" si="11"/>
        <v>19485</v>
      </c>
      <c r="I74" s="81" t="s">
        <v>399</v>
      </c>
      <c r="J74" s="82" t="s">
        <v>400</v>
      </c>
      <c r="K74" s="81" t="s">
        <v>401</v>
      </c>
      <c r="L74" s="81" t="s">
        <v>402</v>
      </c>
      <c r="M74" s="82" t="s">
        <v>169</v>
      </c>
      <c r="N74" s="82" t="s">
        <v>170</v>
      </c>
      <c r="O74" s="83" t="s">
        <v>403</v>
      </c>
      <c r="P74" s="84" t="s">
        <v>404</v>
      </c>
    </row>
    <row r="75" spans="1:16" ht="12.75" customHeight="1">
      <c r="A75" s="72" t="str">
        <f t="shared" ref="A75:A106" si="12">P75</f>
        <v>BAVM 173 </v>
      </c>
      <c r="B75" s="15" t="str">
        <f t="shared" ref="B75:B106" si="13">IF(H75=INT(H75),"I","II")</f>
        <v>I</v>
      </c>
      <c r="C75" s="72">
        <f t="shared" ref="C75:C106" si="14">1*G75</f>
        <v>53055.358</v>
      </c>
      <c r="D75" t="str">
        <f t="shared" ref="D75:D106" si="15">VLOOKUP(F75,I$1:J$5,2,FALSE)</f>
        <v>vis</v>
      </c>
      <c r="E75">
        <f>VLOOKUP(C75,A!C$21:E$968,3,FALSE)</f>
        <v>19732.933738898806</v>
      </c>
      <c r="F75" s="15" t="s">
        <v>127</v>
      </c>
      <c r="G75" t="str">
        <f t="shared" ref="G75:G106" si="16">MID(I75,3,LEN(I75)-3)</f>
        <v>53055.3580</v>
      </c>
      <c r="H75" s="72">
        <f t="shared" ref="H75:H106" si="17">1*K75</f>
        <v>19733</v>
      </c>
      <c r="I75" s="81" t="s">
        <v>405</v>
      </c>
      <c r="J75" s="82" t="s">
        <v>406</v>
      </c>
      <c r="K75" s="81" t="s">
        <v>407</v>
      </c>
      <c r="L75" s="81" t="s">
        <v>408</v>
      </c>
      <c r="M75" s="82" t="s">
        <v>169</v>
      </c>
      <c r="N75" s="82" t="s">
        <v>321</v>
      </c>
      <c r="O75" s="83" t="s">
        <v>397</v>
      </c>
      <c r="P75" s="84" t="s">
        <v>409</v>
      </c>
    </row>
    <row r="76" spans="1:16" ht="12.75" customHeight="1">
      <c r="A76" s="72" t="str">
        <f t="shared" si="12"/>
        <v>IBVS 5843 </v>
      </c>
      <c r="B76" s="15" t="str">
        <f t="shared" si="13"/>
        <v>I</v>
      </c>
      <c r="C76" s="72">
        <f t="shared" si="14"/>
        <v>53328.747600000002</v>
      </c>
      <c r="D76" t="str">
        <f t="shared" si="15"/>
        <v>vis</v>
      </c>
      <c r="E76">
        <f>VLOOKUP(C76,A!C$21:E$968,3,FALSE)</f>
        <v>20368.941671852557</v>
      </c>
      <c r="F76" s="15" t="s">
        <v>127</v>
      </c>
      <c r="G76" t="str">
        <f t="shared" si="16"/>
        <v>53328.7476</v>
      </c>
      <c r="H76" s="72">
        <f t="shared" si="17"/>
        <v>20369</v>
      </c>
      <c r="I76" s="81" t="s">
        <v>410</v>
      </c>
      <c r="J76" s="82" t="s">
        <v>411</v>
      </c>
      <c r="K76" s="81" t="s">
        <v>412</v>
      </c>
      <c r="L76" s="81" t="s">
        <v>413</v>
      </c>
      <c r="M76" s="82" t="s">
        <v>414</v>
      </c>
      <c r="N76" s="82" t="s">
        <v>355</v>
      </c>
      <c r="O76" s="83" t="s">
        <v>415</v>
      </c>
      <c r="P76" s="84" t="s">
        <v>416</v>
      </c>
    </row>
    <row r="77" spans="1:16" ht="12.75" customHeight="1">
      <c r="A77" s="72" t="str">
        <f t="shared" si="12"/>
        <v>IBVS 5843 </v>
      </c>
      <c r="B77" s="15" t="str">
        <f t="shared" si="13"/>
        <v>I</v>
      </c>
      <c r="C77" s="72">
        <f t="shared" si="14"/>
        <v>53347.661500000002</v>
      </c>
      <c r="D77" t="str">
        <f t="shared" si="15"/>
        <v>vis</v>
      </c>
      <c r="E77">
        <f>VLOOKUP(C77,A!C$21:E$968,3,FALSE)</f>
        <v>20412.942579140519</v>
      </c>
      <c r="F77" s="15" t="s">
        <v>127</v>
      </c>
      <c r="G77" t="str">
        <f t="shared" si="16"/>
        <v>53347.6615</v>
      </c>
      <c r="H77" s="72">
        <f t="shared" si="17"/>
        <v>20413</v>
      </c>
      <c r="I77" s="81" t="s">
        <v>417</v>
      </c>
      <c r="J77" s="82" t="s">
        <v>418</v>
      </c>
      <c r="K77" s="81" t="s">
        <v>419</v>
      </c>
      <c r="L77" s="81" t="s">
        <v>420</v>
      </c>
      <c r="M77" s="82" t="s">
        <v>414</v>
      </c>
      <c r="N77" s="82" t="s">
        <v>355</v>
      </c>
      <c r="O77" s="83" t="s">
        <v>415</v>
      </c>
      <c r="P77" s="84" t="s">
        <v>416</v>
      </c>
    </row>
    <row r="78" spans="1:16" ht="12.75" customHeight="1">
      <c r="A78" s="72" t="str">
        <f t="shared" si="12"/>
        <v>IBVS 5694 </v>
      </c>
      <c r="B78" s="15" t="str">
        <f t="shared" si="13"/>
        <v>I</v>
      </c>
      <c r="C78" s="72">
        <f t="shared" si="14"/>
        <v>53348.947399999997</v>
      </c>
      <c r="D78" t="str">
        <f t="shared" si="15"/>
        <v>vis</v>
      </c>
      <c r="E78">
        <f>VLOOKUP(C78,A!C$21:E$968,3,FALSE)</f>
        <v>20415.934070407864</v>
      </c>
      <c r="F78" s="15" t="s">
        <v>127</v>
      </c>
      <c r="G78" t="str">
        <f t="shared" si="16"/>
        <v>53348.9474</v>
      </c>
      <c r="H78" s="72">
        <f t="shared" si="17"/>
        <v>20416</v>
      </c>
      <c r="I78" s="81" t="s">
        <v>421</v>
      </c>
      <c r="J78" s="82" t="s">
        <v>422</v>
      </c>
      <c r="K78" s="81" t="s">
        <v>423</v>
      </c>
      <c r="L78" s="81" t="s">
        <v>424</v>
      </c>
      <c r="M78" s="82" t="s">
        <v>169</v>
      </c>
      <c r="N78" s="82" t="s">
        <v>170</v>
      </c>
      <c r="O78" s="83" t="s">
        <v>425</v>
      </c>
      <c r="P78" s="84" t="s">
        <v>426</v>
      </c>
    </row>
    <row r="79" spans="1:16" ht="12.75" customHeight="1">
      <c r="A79" s="72" t="str">
        <f t="shared" si="12"/>
        <v>BAVM 173 </v>
      </c>
      <c r="B79" s="15" t="str">
        <f t="shared" si="13"/>
        <v>I</v>
      </c>
      <c r="C79" s="72">
        <f t="shared" si="14"/>
        <v>53349.368999999999</v>
      </c>
      <c r="D79" t="str">
        <f t="shared" si="15"/>
        <v>vis</v>
      </c>
      <c r="E79">
        <f>VLOOKUP(C79,A!C$21:E$968,3,FALSE)</f>
        <v>20416.914871961886</v>
      </c>
      <c r="F79" s="15" t="s">
        <v>127</v>
      </c>
      <c r="G79" t="str">
        <f t="shared" si="16"/>
        <v>53349.3690</v>
      </c>
      <c r="H79" s="72">
        <f t="shared" si="17"/>
        <v>20417</v>
      </c>
      <c r="I79" s="81" t="s">
        <v>427</v>
      </c>
      <c r="J79" s="82" t="s">
        <v>428</v>
      </c>
      <c r="K79" s="81" t="s">
        <v>429</v>
      </c>
      <c r="L79" s="81" t="s">
        <v>430</v>
      </c>
      <c r="M79" s="82" t="s">
        <v>169</v>
      </c>
      <c r="N79" s="82" t="s">
        <v>321</v>
      </c>
      <c r="O79" s="83" t="s">
        <v>227</v>
      </c>
      <c r="P79" s="84" t="s">
        <v>409</v>
      </c>
    </row>
    <row r="80" spans="1:16" ht="12.75" customHeight="1">
      <c r="A80" s="72" t="str">
        <f t="shared" si="12"/>
        <v>IBVS 5694 </v>
      </c>
      <c r="B80" s="15" t="str">
        <f t="shared" si="13"/>
        <v>I</v>
      </c>
      <c r="C80" s="72">
        <f t="shared" si="14"/>
        <v>53351.955900000001</v>
      </c>
      <c r="D80" t="str">
        <f t="shared" si="15"/>
        <v>vis</v>
      </c>
      <c r="E80">
        <f>VLOOKUP(C80,A!C$21:E$968,3,FALSE)</f>
        <v>20422.932982825503</v>
      </c>
      <c r="F80" s="15" t="s">
        <v>127</v>
      </c>
      <c r="G80" t="str">
        <f t="shared" si="16"/>
        <v>53351.9559</v>
      </c>
      <c r="H80" s="72">
        <f t="shared" si="17"/>
        <v>20423</v>
      </c>
      <c r="I80" s="81" t="s">
        <v>431</v>
      </c>
      <c r="J80" s="82" t="s">
        <v>432</v>
      </c>
      <c r="K80" s="81" t="s">
        <v>433</v>
      </c>
      <c r="L80" s="81" t="s">
        <v>434</v>
      </c>
      <c r="M80" s="82" t="s">
        <v>169</v>
      </c>
      <c r="N80" s="82" t="s">
        <v>170</v>
      </c>
      <c r="O80" s="83" t="s">
        <v>425</v>
      </c>
      <c r="P80" s="84" t="s">
        <v>426</v>
      </c>
    </row>
    <row r="81" spans="1:16" ht="12.75" customHeight="1">
      <c r="A81" s="72" t="str">
        <f t="shared" si="12"/>
        <v>IBVS 5843 </v>
      </c>
      <c r="B81" s="15" t="str">
        <f t="shared" si="13"/>
        <v>I</v>
      </c>
      <c r="C81" s="72">
        <f t="shared" si="14"/>
        <v>53353.6777</v>
      </c>
      <c r="D81" t="str">
        <f t="shared" si="15"/>
        <v>vis</v>
      </c>
      <c r="E81">
        <f>VLOOKUP(C81,A!C$21:E$968,3,FALSE)</f>
        <v>20426.93854287226</v>
      </c>
      <c r="F81" s="15" t="s">
        <v>127</v>
      </c>
      <c r="G81" t="str">
        <f t="shared" si="16"/>
        <v>53353.6777</v>
      </c>
      <c r="H81" s="72">
        <f t="shared" si="17"/>
        <v>20427</v>
      </c>
      <c r="I81" s="81" t="s">
        <v>435</v>
      </c>
      <c r="J81" s="82" t="s">
        <v>436</v>
      </c>
      <c r="K81" s="81" t="s">
        <v>437</v>
      </c>
      <c r="L81" s="81" t="s">
        <v>438</v>
      </c>
      <c r="M81" s="82" t="s">
        <v>414</v>
      </c>
      <c r="N81" s="82" t="s">
        <v>355</v>
      </c>
      <c r="O81" s="83" t="s">
        <v>415</v>
      </c>
      <c r="P81" s="84" t="s">
        <v>416</v>
      </c>
    </row>
    <row r="82" spans="1:16" ht="12.75" customHeight="1">
      <c r="A82" s="72" t="str">
        <f t="shared" si="12"/>
        <v>IBVS 5843 </v>
      </c>
      <c r="B82" s="15" t="str">
        <f t="shared" si="13"/>
        <v>I</v>
      </c>
      <c r="C82" s="72">
        <f t="shared" si="14"/>
        <v>53356.679600000003</v>
      </c>
      <c r="D82" t="str">
        <f t="shared" si="15"/>
        <v>vis</v>
      </c>
      <c r="E82">
        <f>VLOOKUP(C82,A!C$21:E$968,3,FALSE)</f>
        <v>20433.922101185875</v>
      </c>
      <c r="F82" s="15" t="s">
        <v>127</v>
      </c>
      <c r="G82" t="str">
        <f t="shared" si="16"/>
        <v>53356.6796</v>
      </c>
      <c r="H82" s="72">
        <f t="shared" si="17"/>
        <v>20434</v>
      </c>
      <c r="I82" s="81" t="s">
        <v>439</v>
      </c>
      <c r="J82" s="82" t="s">
        <v>440</v>
      </c>
      <c r="K82" s="81" t="s">
        <v>441</v>
      </c>
      <c r="L82" s="81" t="s">
        <v>442</v>
      </c>
      <c r="M82" s="82" t="s">
        <v>414</v>
      </c>
      <c r="N82" s="82" t="s">
        <v>355</v>
      </c>
      <c r="O82" s="83" t="s">
        <v>415</v>
      </c>
      <c r="P82" s="84" t="s">
        <v>416</v>
      </c>
    </row>
    <row r="83" spans="1:16" ht="12.75" customHeight="1">
      <c r="A83" s="72" t="str">
        <f t="shared" si="12"/>
        <v>BAVM 178 </v>
      </c>
      <c r="B83" s="15" t="str">
        <f t="shared" si="13"/>
        <v>I</v>
      </c>
      <c r="C83" s="72">
        <f t="shared" si="14"/>
        <v>53683.369500000001</v>
      </c>
      <c r="D83" t="str">
        <f t="shared" si="15"/>
        <v>vis</v>
      </c>
      <c r="E83">
        <f>VLOOKUP(C83,A!C$21:E$968,3,FALSE)</f>
        <v>21193.926753944666</v>
      </c>
      <c r="F83" s="15" t="s">
        <v>127</v>
      </c>
      <c r="G83" t="str">
        <f t="shared" si="16"/>
        <v>53683.3695</v>
      </c>
      <c r="H83" s="72">
        <f t="shared" si="17"/>
        <v>21194</v>
      </c>
      <c r="I83" s="81" t="s">
        <v>443</v>
      </c>
      <c r="J83" s="82" t="s">
        <v>444</v>
      </c>
      <c r="K83" s="81" t="s">
        <v>445</v>
      </c>
      <c r="L83" s="81" t="s">
        <v>446</v>
      </c>
      <c r="M83" s="82" t="s">
        <v>414</v>
      </c>
      <c r="N83" s="82" t="s">
        <v>355</v>
      </c>
      <c r="O83" s="83" t="s">
        <v>272</v>
      </c>
      <c r="P83" s="84" t="s">
        <v>447</v>
      </c>
    </row>
    <row r="84" spans="1:16" ht="12.75" customHeight="1">
      <c r="A84" s="72" t="str">
        <f t="shared" si="12"/>
        <v>BAVM 178 </v>
      </c>
      <c r="B84" s="15" t="str">
        <f t="shared" si="13"/>
        <v>II</v>
      </c>
      <c r="C84" s="72">
        <f t="shared" si="14"/>
        <v>53683.593699999998</v>
      </c>
      <c r="D84" t="str">
        <f t="shared" si="15"/>
        <v>vis</v>
      </c>
      <c r="E84">
        <f>VLOOKUP(C84,A!C$21:E$968,3,FALSE)</f>
        <v>21194.448328205595</v>
      </c>
      <c r="F84" s="15" t="s">
        <v>127</v>
      </c>
      <c r="G84" t="str">
        <f t="shared" si="16"/>
        <v>53683.5937</v>
      </c>
      <c r="H84" s="72">
        <f t="shared" si="17"/>
        <v>21194.5</v>
      </c>
      <c r="I84" s="81" t="s">
        <v>448</v>
      </c>
      <c r="J84" s="82" t="s">
        <v>449</v>
      </c>
      <c r="K84" s="81" t="s">
        <v>450</v>
      </c>
      <c r="L84" s="81" t="s">
        <v>451</v>
      </c>
      <c r="M84" s="82" t="s">
        <v>414</v>
      </c>
      <c r="N84" s="82" t="s">
        <v>355</v>
      </c>
      <c r="O84" s="83" t="s">
        <v>272</v>
      </c>
      <c r="P84" s="84" t="s">
        <v>447</v>
      </c>
    </row>
    <row r="85" spans="1:16" ht="12.75" customHeight="1">
      <c r="A85" s="72" t="str">
        <f t="shared" si="12"/>
        <v>OEJV 0074 </v>
      </c>
      <c r="B85" s="15" t="str">
        <f t="shared" si="13"/>
        <v>I</v>
      </c>
      <c r="C85" s="72">
        <f t="shared" si="14"/>
        <v>53803.300459999999</v>
      </c>
      <c r="D85" t="str">
        <f t="shared" si="15"/>
        <v>vis</v>
      </c>
      <c r="E85">
        <f>VLOOKUP(C85,A!C$21:E$968,3,FALSE)</f>
        <v>21472.931668421137</v>
      </c>
      <c r="F85" s="15" t="s">
        <v>127</v>
      </c>
      <c r="G85" t="str">
        <f t="shared" si="16"/>
        <v>53803.30046</v>
      </c>
      <c r="H85" s="72">
        <f t="shared" si="17"/>
        <v>21473</v>
      </c>
      <c r="I85" s="81" t="s">
        <v>452</v>
      </c>
      <c r="J85" s="82" t="s">
        <v>453</v>
      </c>
      <c r="K85" s="81" t="s">
        <v>454</v>
      </c>
      <c r="L85" s="81" t="s">
        <v>455</v>
      </c>
      <c r="M85" s="82" t="s">
        <v>414</v>
      </c>
      <c r="N85" s="82" t="s">
        <v>44</v>
      </c>
      <c r="O85" s="83" t="s">
        <v>456</v>
      </c>
      <c r="P85" s="84" t="s">
        <v>457</v>
      </c>
    </row>
    <row r="86" spans="1:16" ht="12.75" customHeight="1">
      <c r="A86" s="72" t="str">
        <f t="shared" si="12"/>
        <v>BAVM 183 </v>
      </c>
      <c r="B86" s="15" t="str">
        <f t="shared" si="13"/>
        <v>I</v>
      </c>
      <c r="C86" s="72">
        <f t="shared" si="14"/>
        <v>54084.421900000001</v>
      </c>
      <c r="D86" t="str">
        <f t="shared" si="15"/>
        <v>vis</v>
      </c>
      <c r="E86">
        <f>VLOOKUP(C86,A!C$21:E$968,3,FALSE)</f>
        <v>22126.926794656305</v>
      </c>
      <c r="F86" s="15" t="s">
        <v>127</v>
      </c>
      <c r="G86" t="str">
        <f t="shared" si="16"/>
        <v>54084.4219</v>
      </c>
      <c r="H86" s="72">
        <f t="shared" si="17"/>
        <v>22127</v>
      </c>
      <c r="I86" s="81" t="s">
        <v>458</v>
      </c>
      <c r="J86" s="82" t="s">
        <v>459</v>
      </c>
      <c r="K86" s="81" t="s">
        <v>460</v>
      </c>
      <c r="L86" s="81" t="s">
        <v>446</v>
      </c>
      <c r="M86" s="82" t="s">
        <v>414</v>
      </c>
      <c r="N86" s="82">
        <v>0</v>
      </c>
      <c r="O86" s="83" t="s">
        <v>272</v>
      </c>
      <c r="P86" s="84" t="s">
        <v>461</v>
      </c>
    </row>
    <row r="87" spans="1:16" ht="12.75" customHeight="1">
      <c r="A87" s="72" t="str">
        <f t="shared" si="12"/>
        <v>OEJV 0074 </v>
      </c>
      <c r="B87" s="15" t="str">
        <f t="shared" si="13"/>
        <v>I</v>
      </c>
      <c r="C87" s="72">
        <f t="shared" si="14"/>
        <v>54096.457739999998</v>
      </c>
      <c r="D87" t="str">
        <f t="shared" si="15"/>
        <v>vis</v>
      </c>
      <c r="E87">
        <f>VLOOKUP(C87,A!C$21:E$968,3,FALSE)</f>
        <v>22154.926724864916</v>
      </c>
      <c r="F87" s="15" t="s">
        <v>127</v>
      </c>
      <c r="G87" t="str">
        <f t="shared" si="16"/>
        <v>54096.45774</v>
      </c>
      <c r="H87" s="72">
        <f t="shared" si="17"/>
        <v>22155</v>
      </c>
      <c r="I87" s="81" t="s">
        <v>462</v>
      </c>
      <c r="J87" s="82" t="s">
        <v>463</v>
      </c>
      <c r="K87" s="81">
        <v>22155</v>
      </c>
      <c r="L87" s="81" t="s">
        <v>464</v>
      </c>
      <c r="M87" s="82" t="s">
        <v>414</v>
      </c>
      <c r="N87" s="82" t="s">
        <v>465</v>
      </c>
      <c r="O87" s="83" t="s">
        <v>466</v>
      </c>
      <c r="P87" s="84" t="s">
        <v>457</v>
      </c>
    </row>
    <row r="88" spans="1:16" ht="12.75" customHeight="1">
      <c r="A88" s="72" t="str">
        <f t="shared" si="12"/>
        <v>IBVS 5887 </v>
      </c>
      <c r="B88" s="15" t="str">
        <f t="shared" si="13"/>
        <v>I</v>
      </c>
      <c r="C88" s="72">
        <f t="shared" si="14"/>
        <v>54371.559399999998</v>
      </c>
      <c r="D88" t="str">
        <f t="shared" si="15"/>
        <v>vis</v>
      </c>
      <c r="E88">
        <f>VLOOKUP(C88,A!C$21:E$968,3,FALSE)</f>
        <v>22794.91755893009</v>
      </c>
      <c r="F88" s="15" t="s">
        <v>127</v>
      </c>
      <c r="G88" t="str">
        <f t="shared" si="16"/>
        <v>54371.5594</v>
      </c>
      <c r="H88" s="72">
        <f t="shared" si="17"/>
        <v>22795</v>
      </c>
      <c r="I88" s="81" t="s">
        <v>467</v>
      </c>
      <c r="J88" s="82" t="s">
        <v>468</v>
      </c>
      <c r="K88" s="81">
        <v>22795</v>
      </c>
      <c r="L88" s="81" t="s">
        <v>469</v>
      </c>
      <c r="M88" s="82" t="s">
        <v>169</v>
      </c>
      <c r="N88" s="82" t="s">
        <v>271</v>
      </c>
      <c r="O88" s="83" t="s">
        <v>470</v>
      </c>
      <c r="P88" s="84" t="s">
        <v>471</v>
      </c>
    </row>
    <row r="89" spans="1:16" ht="12.75" customHeight="1">
      <c r="A89" s="72" t="str">
        <f t="shared" si="12"/>
        <v>IBVS 5887 </v>
      </c>
      <c r="B89" s="15" t="str">
        <f t="shared" si="13"/>
        <v>II</v>
      </c>
      <c r="C89" s="72">
        <f t="shared" si="14"/>
        <v>54376.506399999998</v>
      </c>
      <c r="D89" t="str">
        <f t="shared" si="15"/>
        <v>vis</v>
      </c>
      <c r="E89">
        <f>VLOOKUP(C89,A!C$21:E$968,3,FALSE)</f>
        <v>22806.426157809939</v>
      </c>
      <c r="F89" s="15" t="s">
        <v>127</v>
      </c>
      <c r="G89" t="str">
        <f t="shared" si="16"/>
        <v>54376.5064</v>
      </c>
      <c r="H89" s="72">
        <f t="shared" si="17"/>
        <v>22806.5</v>
      </c>
      <c r="I89" s="81" t="s">
        <v>472</v>
      </c>
      <c r="J89" s="82" t="s">
        <v>473</v>
      </c>
      <c r="K89" s="81">
        <v>22806.5</v>
      </c>
      <c r="L89" s="81" t="s">
        <v>474</v>
      </c>
      <c r="M89" s="82" t="s">
        <v>169</v>
      </c>
      <c r="N89" s="82" t="s">
        <v>271</v>
      </c>
      <c r="O89" s="83" t="s">
        <v>475</v>
      </c>
      <c r="P89" s="84" t="s">
        <v>471</v>
      </c>
    </row>
    <row r="90" spans="1:16" ht="12.75" customHeight="1">
      <c r="A90" s="72" t="str">
        <f t="shared" si="12"/>
        <v>IBVS 5887 </v>
      </c>
      <c r="B90" s="15" t="str">
        <f t="shared" si="13"/>
        <v>II</v>
      </c>
      <c r="C90" s="72">
        <f t="shared" si="14"/>
        <v>54422.503900000003</v>
      </c>
      <c r="D90" t="str">
        <f t="shared" si="15"/>
        <v>vis</v>
      </c>
      <c r="E90">
        <f>VLOOKUP(C90,A!C$21:E$968,3,FALSE)</f>
        <v>22913.433794150322</v>
      </c>
      <c r="F90" s="15" t="s">
        <v>127</v>
      </c>
      <c r="G90" t="str">
        <f t="shared" si="16"/>
        <v>54422.5039</v>
      </c>
      <c r="H90" s="72">
        <f t="shared" si="17"/>
        <v>22913.5</v>
      </c>
      <c r="I90" s="81" t="s">
        <v>476</v>
      </c>
      <c r="J90" s="82" t="s">
        <v>477</v>
      </c>
      <c r="K90" s="81">
        <v>22913.5</v>
      </c>
      <c r="L90" s="81" t="s">
        <v>408</v>
      </c>
      <c r="M90" s="82" t="s">
        <v>169</v>
      </c>
      <c r="N90" s="82" t="s">
        <v>271</v>
      </c>
      <c r="O90" s="83" t="s">
        <v>478</v>
      </c>
      <c r="P90" s="84" t="s">
        <v>471</v>
      </c>
    </row>
    <row r="91" spans="1:16" ht="12.75" customHeight="1">
      <c r="A91" s="72" t="str">
        <f t="shared" si="12"/>
        <v>IBVS 5887 </v>
      </c>
      <c r="B91" s="15" t="str">
        <f t="shared" si="13"/>
        <v>I</v>
      </c>
      <c r="C91" s="72">
        <f t="shared" si="14"/>
        <v>54520.294199999997</v>
      </c>
      <c r="D91" t="str">
        <f t="shared" si="15"/>
        <v>vis</v>
      </c>
      <c r="E91">
        <f>VLOOKUP(C91,A!C$21:E$968,3,FALSE)</f>
        <v>23140.931133353872</v>
      </c>
      <c r="F91" s="15" t="s">
        <v>127</v>
      </c>
      <c r="G91" t="str">
        <f t="shared" si="16"/>
        <v>54520.2942</v>
      </c>
      <c r="H91" s="72">
        <f t="shared" si="17"/>
        <v>23141</v>
      </c>
      <c r="I91" s="81" t="s">
        <v>479</v>
      </c>
      <c r="J91" s="82" t="s">
        <v>480</v>
      </c>
      <c r="K91" s="81">
        <v>23141</v>
      </c>
      <c r="L91" s="81" t="s">
        <v>481</v>
      </c>
      <c r="M91" s="82" t="s">
        <v>169</v>
      </c>
      <c r="N91" s="82" t="s">
        <v>271</v>
      </c>
      <c r="O91" s="83" t="s">
        <v>482</v>
      </c>
      <c r="P91" s="84" t="s">
        <v>471</v>
      </c>
    </row>
    <row r="92" spans="1:16" ht="12.75" customHeight="1">
      <c r="A92" s="72" t="str">
        <f t="shared" si="12"/>
        <v>IBVS 5871 </v>
      </c>
      <c r="B92" s="15" t="str">
        <f t="shared" si="13"/>
        <v>II</v>
      </c>
      <c r="C92" s="72">
        <f t="shared" si="14"/>
        <v>54756.936199999996</v>
      </c>
      <c r="D92" t="str">
        <f t="shared" si="15"/>
        <v>vis</v>
      </c>
      <c r="E92">
        <f>VLOOKUP(C92,A!C$21:E$968,3,FALSE)</f>
        <v>23691.450206756956</v>
      </c>
      <c r="F92" s="15" t="s">
        <v>127</v>
      </c>
      <c r="G92" t="str">
        <f t="shared" si="16"/>
        <v>54756.9362</v>
      </c>
      <c r="H92" s="72">
        <f t="shared" si="17"/>
        <v>23691.5</v>
      </c>
      <c r="I92" s="81" t="s">
        <v>483</v>
      </c>
      <c r="J92" s="82" t="s">
        <v>484</v>
      </c>
      <c r="K92" s="81">
        <v>23691.5</v>
      </c>
      <c r="L92" s="81" t="s">
        <v>485</v>
      </c>
      <c r="M92" s="82" t="s">
        <v>414</v>
      </c>
      <c r="N92" s="82" t="s">
        <v>281</v>
      </c>
      <c r="O92" s="83" t="s">
        <v>149</v>
      </c>
      <c r="P92" s="84" t="s">
        <v>486</v>
      </c>
    </row>
    <row r="93" spans="1:16" ht="12.75" customHeight="1">
      <c r="A93" s="72" t="str">
        <f t="shared" si="12"/>
        <v>IBVS 5920 </v>
      </c>
      <c r="B93" s="15" t="str">
        <f t="shared" si="13"/>
        <v>II</v>
      </c>
      <c r="C93" s="72">
        <f t="shared" si="14"/>
        <v>55127.8923</v>
      </c>
      <c r="D93" t="str">
        <f t="shared" si="15"/>
        <v>vis</v>
      </c>
      <c r="E93">
        <f>VLOOKUP(C93,A!C$21:E$968,3,FALSE)</f>
        <v>24554.434835205095</v>
      </c>
      <c r="F93" s="15" t="s">
        <v>127</v>
      </c>
      <c r="G93" t="str">
        <f t="shared" si="16"/>
        <v>55127.8923</v>
      </c>
      <c r="H93" s="72">
        <f t="shared" si="17"/>
        <v>24554.5</v>
      </c>
      <c r="I93" s="81" t="s">
        <v>487</v>
      </c>
      <c r="J93" s="82" t="s">
        <v>488</v>
      </c>
      <c r="K93" s="81">
        <v>24554.5</v>
      </c>
      <c r="L93" s="81" t="s">
        <v>489</v>
      </c>
      <c r="M93" s="82" t="s">
        <v>414</v>
      </c>
      <c r="N93" s="82" t="s">
        <v>127</v>
      </c>
      <c r="O93" s="83" t="s">
        <v>149</v>
      </c>
      <c r="P93" s="84" t="s">
        <v>490</v>
      </c>
    </row>
    <row r="94" spans="1:16" ht="12.75" customHeight="1">
      <c r="A94" s="72" t="str">
        <f t="shared" si="12"/>
        <v>BAVM 214 </v>
      </c>
      <c r="B94" s="15" t="str">
        <f t="shared" si="13"/>
        <v>I</v>
      </c>
      <c r="C94" s="72">
        <f t="shared" si="14"/>
        <v>55175.380299999997</v>
      </c>
      <c r="D94" t="str">
        <f t="shared" si="15"/>
        <v>vis</v>
      </c>
      <c r="E94">
        <f>VLOOKUP(C94,A!C$21:E$968,3,FALSE)</f>
        <v>24664.90994003756</v>
      </c>
      <c r="F94" s="15" t="s">
        <v>127</v>
      </c>
      <c r="G94" t="str">
        <f t="shared" si="16"/>
        <v>55175.3803</v>
      </c>
      <c r="H94" s="72">
        <f t="shared" si="17"/>
        <v>24665</v>
      </c>
      <c r="I94" s="81" t="s">
        <v>491</v>
      </c>
      <c r="J94" s="82" t="s">
        <v>492</v>
      </c>
      <c r="K94" s="81">
        <v>24665</v>
      </c>
      <c r="L94" s="81" t="s">
        <v>493</v>
      </c>
      <c r="M94" s="82" t="s">
        <v>414</v>
      </c>
      <c r="N94" s="82" t="s">
        <v>281</v>
      </c>
      <c r="O94" s="83" t="s">
        <v>272</v>
      </c>
      <c r="P94" s="84" t="s">
        <v>494</v>
      </c>
    </row>
    <row r="95" spans="1:16" ht="12.75" customHeight="1">
      <c r="A95" s="72" t="str">
        <f t="shared" si="12"/>
        <v>BAVM 214 </v>
      </c>
      <c r="B95" s="15" t="str">
        <f t="shared" si="13"/>
        <v>I</v>
      </c>
      <c r="C95" s="72">
        <f t="shared" si="14"/>
        <v>55175.380599999997</v>
      </c>
      <c r="D95" t="str">
        <f t="shared" si="15"/>
        <v>vis</v>
      </c>
      <c r="E95">
        <f>VLOOKUP(C95,A!C$21:E$968,3,FALSE)</f>
        <v>24664.91063795138</v>
      </c>
      <c r="F95" s="15" t="s">
        <v>127</v>
      </c>
      <c r="G95" t="str">
        <f t="shared" si="16"/>
        <v>55175.3806</v>
      </c>
      <c r="H95" s="72">
        <f t="shared" si="17"/>
        <v>24665</v>
      </c>
      <c r="I95" s="81" t="s">
        <v>495</v>
      </c>
      <c r="J95" s="82" t="s">
        <v>496</v>
      </c>
      <c r="K95" s="81">
        <v>24665</v>
      </c>
      <c r="L95" s="81" t="s">
        <v>497</v>
      </c>
      <c r="M95" s="82" t="s">
        <v>414</v>
      </c>
      <c r="N95" s="82" t="s">
        <v>281</v>
      </c>
      <c r="O95" s="83" t="s">
        <v>272</v>
      </c>
      <c r="P95" s="84" t="s">
        <v>494</v>
      </c>
    </row>
    <row r="96" spans="1:16" ht="12.75" customHeight="1">
      <c r="A96" s="72" t="str">
        <f t="shared" si="12"/>
        <v>BAVM 214 </v>
      </c>
      <c r="B96" s="15" t="str">
        <f t="shared" si="13"/>
        <v>I</v>
      </c>
      <c r="C96" s="72">
        <f t="shared" si="14"/>
        <v>55175.380599999997</v>
      </c>
      <c r="D96" t="str">
        <f t="shared" si="15"/>
        <v>vis</v>
      </c>
      <c r="E96">
        <f>VLOOKUP(C96,A!C$21:E$968,3,FALSE)</f>
        <v>24664.91063795138</v>
      </c>
      <c r="F96" s="15" t="s">
        <v>127</v>
      </c>
      <c r="G96" t="str">
        <f t="shared" si="16"/>
        <v>55175.3806</v>
      </c>
      <c r="H96" s="72">
        <f t="shared" si="17"/>
        <v>24665</v>
      </c>
      <c r="I96" s="81" t="s">
        <v>495</v>
      </c>
      <c r="J96" s="82" t="s">
        <v>496</v>
      </c>
      <c r="K96" s="81">
        <v>24665</v>
      </c>
      <c r="L96" s="81" t="s">
        <v>497</v>
      </c>
      <c r="M96" s="82" t="s">
        <v>414</v>
      </c>
      <c r="N96" s="82" t="s">
        <v>127</v>
      </c>
      <c r="O96" s="83" t="s">
        <v>272</v>
      </c>
      <c r="P96" s="84" t="s">
        <v>494</v>
      </c>
    </row>
    <row r="97" spans="1:16" ht="12.75" customHeight="1">
      <c r="A97" s="72" t="str">
        <f t="shared" si="12"/>
        <v>BAVM 214 </v>
      </c>
      <c r="B97" s="15" t="str">
        <f t="shared" si="13"/>
        <v>I</v>
      </c>
      <c r="C97" s="72">
        <f t="shared" si="14"/>
        <v>55175.380899999996</v>
      </c>
      <c r="D97" t="str">
        <f t="shared" si="15"/>
        <v>vis</v>
      </c>
      <c r="E97">
        <f>VLOOKUP(C97,A!C$21:E$968,3,FALSE)</f>
        <v>24664.911335865196</v>
      </c>
      <c r="F97" s="15" t="s">
        <v>127</v>
      </c>
      <c r="G97" t="str">
        <f t="shared" si="16"/>
        <v>55175.3809</v>
      </c>
      <c r="H97" s="72">
        <f t="shared" si="17"/>
        <v>24665</v>
      </c>
      <c r="I97" s="81" t="s">
        <v>498</v>
      </c>
      <c r="J97" s="82" t="s">
        <v>496</v>
      </c>
      <c r="K97" s="81">
        <v>24665</v>
      </c>
      <c r="L97" s="81" t="s">
        <v>499</v>
      </c>
      <c r="M97" s="82" t="s">
        <v>414</v>
      </c>
      <c r="N97" s="82" t="s">
        <v>465</v>
      </c>
      <c r="O97" s="83" t="s">
        <v>272</v>
      </c>
      <c r="P97" s="84" t="s">
        <v>494</v>
      </c>
    </row>
    <row r="98" spans="1:16" ht="12.75" customHeight="1">
      <c r="A98" s="72" t="str">
        <f t="shared" si="12"/>
        <v>BAVM 214 </v>
      </c>
      <c r="B98" s="15" t="str">
        <f t="shared" si="13"/>
        <v>II</v>
      </c>
      <c r="C98" s="72">
        <f t="shared" si="14"/>
        <v>55175.6103</v>
      </c>
      <c r="D98" t="str">
        <f t="shared" si="15"/>
        <v>vis</v>
      </c>
      <c r="E98">
        <f>VLOOKUP(C98,A!C$21:E$968,3,FALSE)</f>
        <v>24665.445007299011</v>
      </c>
      <c r="F98" s="15" t="s">
        <v>127</v>
      </c>
      <c r="G98" t="str">
        <f t="shared" si="16"/>
        <v>55175.6103</v>
      </c>
      <c r="H98" s="72">
        <f t="shared" si="17"/>
        <v>24665.5</v>
      </c>
      <c r="I98" s="81" t="s">
        <v>500</v>
      </c>
      <c r="J98" s="82" t="s">
        <v>501</v>
      </c>
      <c r="K98" s="81">
        <v>24665.5</v>
      </c>
      <c r="L98" s="81" t="s">
        <v>502</v>
      </c>
      <c r="M98" s="82" t="s">
        <v>414</v>
      </c>
      <c r="N98" s="82" t="s">
        <v>465</v>
      </c>
      <c r="O98" s="83" t="s">
        <v>272</v>
      </c>
      <c r="P98" s="84" t="s">
        <v>494</v>
      </c>
    </row>
    <row r="99" spans="1:16" ht="12.75" customHeight="1">
      <c r="A99" s="72" t="str">
        <f t="shared" si="12"/>
        <v>IBVS 5960 </v>
      </c>
      <c r="B99" s="15" t="str">
        <f t="shared" si="13"/>
        <v>II</v>
      </c>
      <c r="C99" s="72">
        <f t="shared" si="14"/>
        <v>55545.705800000003</v>
      </c>
      <c r="D99" t="str">
        <f t="shared" si="15"/>
        <v>vis</v>
      </c>
      <c r="E99">
        <f>VLOOKUP(C99,A!C$21:E$968,3,FALSE)</f>
        <v>25526.42755363759</v>
      </c>
      <c r="F99" s="15" t="s">
        <v>127</v>
      </c>
      <c r="G99" t="str">
        <f t="shared" si="16"/>
        <v>55545.7058</v>
      </c>
      <c r="H99" s="72">
        <f t="shared" si="17"/>
        <v>25526.5</v>
      </c>
      <c r="I99" s="81" t="s">
        <v>503</v>
      </c>
      <c r="J99" s="82" t="s">
        <v>504</v>
      </c>
      <c r="K99" s="81">
        <v>25526.5</v>
      </c>
      <c r="L99" s="81" t="s">
        <v>505</v>
      </c>
      <c r="M99" s="82" t="s">
        <v>414</v>
      </c>
      <c r="N99" s="82" t="s">
        <v>127</v>
      </c>
      <c r="O99" s="83" t="s">
        <v>149</v>
      </c>
      <c r="P99" s="84" t="s">
        <v>506</v>
      </c>
    </row>
    <row r="100" spans="1:16" ht="12.75" customHeight="1">
      <c r="A100" s="72" t="str">
        <f t="shared" si="12"/>
        <v>IBVS 6011 </v>
      </c>
      <c r="B100" s="15" t="str">
        <f t="shared" si="13"/>
        <v>I</v>
      </c>
      <c r="C100" s="72">
        <f t="shared" si="14"/>
        <v>55867.870499999997</v>
      </c>
      <c r="D100" t="str">
        <f t="shared" si="15"/>
        <v>vis</v>
      </c>
      <c r="E100">
        <f>VLOOKUP(C100,A!C$21:E$968,3,FALSE)</f>
        <v>26275.904874346423</v>
      </c>
      <c r="F100" s="15" t="s">
        <v>127</v>
      </c>
      <c r="G100" t="str">
        <f t="shared" si="16"/>
        <v>55867.8705</v>
      </c>
      <c r="H100" s="72">
        <f t="shared" si="17"/>
        <v>26276</v>
      </c>
      <c r="I100" s="81" t="s">
        <v>507</v>
      </c>
      <c r="J100" s="82" t="s">
        <v>508</v>
      </c>
      <c r="K100" s="81">
        <v>26276</v>
      </c>
      <c r="L100" s="81" t="s">
        <v>509</v>
      </c>
      <c r="M100" s="82" t="s">
        <v>414</v>
      </c>
      <c r="N100" s="82" t="s">
        <v>127</v>
      </c>
      <c r="O100" s="83" t="s">
        <v>149</v>
      </c>
      <c r="P100" s="84" t="s">
        <v>510</v>
      </c>
    </row>
    <row r="101" spans="1:16" ht="12.75" customHeight="1">
      <c r="A101" s="72" t="str">
        <f t="shared" si="12"/>
        <v>IBVS 6063 </v>
      </c>
      <c r="B101" s="15" t="str">
        <f t="shared" si="13"/>
        <v>I</v>
      </c>
      <c r="C101" s="72">
        <f t="shared" si="14"/>
        <v>56297.717799999999</v>
      </c>
      <c r="D101" t="str">
        <f t="shared" si="15"/>
        <v>vis</v>
      </c>
      <c r="E101">
        <f>VLOOKUP(C101,A!C$21:E$968,3,FALSE)</f>
        <v>27275.892777173558</v>
      </c>
      <c r="F101" s="15" t="s">
        <v>127</v>
      </c>
      <c r="G101" t="str">
        <f t="shared" si="16"/>
        <v>56297.7178</v>
      </c>
      <c r="H101" s="72">
        <f t="shared" si="17"/>
        <v>27276</v>
      </c>
      <c r="I101" s="81" t="s">
        <v>511</v>
      </c>
      <c r="J101" s="82" t="s">
        <v>512</v>
      </c>
      <c r="K101" s="81">
        <v>27276</v>
      </c>
      <c r="L101" s="81" t="s">
        <v>513</v>
      </c>
      <c r="M101" s="82" t="s">
        <v>414</v>
      </c>
      <c r="N101" s="82" t="s">
        <v>127</v>
      </c>
      <c r="O101" s="83" t="s">
        <v>149</v>
      </c>
      <c r="P101" s="84" t="s">
        <v>514</v>
      </c>
    </row>
    <row r="102" spans="1:16">
      <c r="A102" s="72" t="str">
        <f t="shared" si="12"/>
        <v>BAVM 234 </v>
      </c>
      <c r="B102" s="15" t="str">
        <f t="shared" si="13"/>
        <v>II</v>
      </c>
      <c r="C102" s="72">
        <f t="shared" si="14"/>
        <v>56654.290800000002</v>
      </c>
      <c r="D102" t="str">
        <f t="shared" si="15"/>
        <v>vis</v>
      </c>
      <c r="E102">
        <f>VLOOKUP(C102,A!C$21:E$968,3,FALSE)</f>
        <v>28105.416858108307</v>
      </c>
      <c r="F102" s="15" t="s">
        <v>127</v>
      </c>
      <c r="G102" t="str">
        <f t="shared" si="16"/>
        <v>56654.2908</v>
      </c>
      <c r="H102" s="72">
        <f t="shared" si="17"/>
        <v>28105.5</v>
      </c>
      <c r="I102" s="81" t="s">
        <v>515</v>
      </c>
      <c r="J102" s="82" t="s">
        <v>516</v>
      </c>
      <c r="K102" s="81">
        <v>28105.5</v>
      </c>
      <c r="L102" s="81" t="s">
        <v>517</v>
      </c>
      <c r="M102" s="82" t="s">
        <v>414</v>
      </c>
      <c r="N102" s="85" t="s">
        <v>355</v>
      </c>
      <c r="O102" s="83" t="s">
        <v>272</v>
      </c>
      <c r="P102" s="84" t="s">
        <v>518</v>
      </c>
    </row>
    <row r="103" spans="1:16">
      <c r="A103" s="72" t="str">
        <f t="shared" si="12"/>
        <v>BAVM 234 </v>
      </c>
      <c r="B103" s="15" t="str">
        <f t="shared" si="13"/>
        <v>I</v>
      </c>
      <c r="C103" s="72">
        <f t="shared" si="14"/>
        <v>56654.496800000001</v>
      </c>
      <c r="D103" t="str">
        <f t="shared" si="15"/>
        <v>vis</v>
      </c>
      <c r="E103">
        <f>VLOOKUP(C103,A!C$21:E$968,3,FALSE)</f>
        <v>28105.896092264204</v>
      </c>
      <c r="F103" s="15" t="s">
        <v>127</v>
      </c>
      <c r="G103" t="str">
        <f t="shared" si="16"/>
        <v>56654.4968</v>
      </c>
      <c r="H103" s="72">
        <f t="shared" si="17"/>
        <v>28106</v>
      </c>
      <c r="I103" s="81" t="s">
        <v>519</v>
      </c>
      <c r="J103" s="82" t="s">
        <v>520</v>
      </c>
      <c r="K103" s="81">
        <v>28106</v>
      </c>
      <c r="L103" s="81" t="s">
        <v>521</v>
      </c>
      <c r="M103" s="82" t="s">
        <v>414</v>
      </c>
      <c r="N103" s="85" t="s">
        <v>355</v>
      </c>
      <c r="O103" s="83" t="s">
        <v>272</v>
      </c>
      <c r="P103" s="84" t="s">
        <v>518</v>
      </c>
    </row>
    <row r="104" spans="1:16">
      <c r="A104" s="72" t="str">
        <f t="shared" si="12"/>
        <v>BAVM 234 </v>
      </c>
      <c r="B104" s="15" t="str">
        <f t="shared" si="13"/>
        <v>II</v>
      </c>
      <c r="C104" s="72">
        <f t="shared" si="14"/>
        <v>56657.298799999997</v>
      </c>
      <c r="D104" t="str">
        <f t="shared" si="15"/>
        <v>vis</v>
      </c>
      <c r="E104">
        <f>VLOOKUP(C104,A!C$21:E$968,3,FALSE)</f>
        <v>28112.414607336224</v>
      </c>
      <c r="F104" s="15" t="s">
        <v>127</v>
      </c>
      <c r="G104" t="str">
        <f t="shared" si="16"/>
        <v>56657.2988</v>
      </c>
      <c r="H104" s="72">
        <f t="shared" si="17"/>
        <v>28112.5</v>
      </c>
      <c r="I104" s="81" t="s">
        <v>522</v>
      </c>
      <c r="J104" s="82" t="s">
        <v>523</v>
      </c>
      <c r="K104" s="81">
        <v>28112.5</v>
      </c>
      <c r="L104" s="81" t="s">
        <v>524</v>
      </c>
      <c r="M104" s="82" t="s">
        <v>414</v>
      </c>
      <c r="N104" s="85" t="s">
        <v>355</v>
      </c>
      <c r="O104" s="83" t="s">
        <v>272</v>
      </c>
      <c r="P104" s="84" t="s">
        <v>518</v>
      </c>
    </row>
    <row r="105" spans="1:16">
      <c r="A105" s="72" t="str">
        <f t="shared" si="12"/>
        <v>BAVM 234 </v>
      </c>
      <c r="B105" s="15" t="str">
        <f t="shared" si="13"/>
        <v>I</v>
      </c>
      <c r="C105" s="72">
        <f t="shared" si="14"/>
        <v>56713.387499999997</v>
      </c>
      <c r="D105" t="str">
        <f t="shared" si="15"/>
        <v>vis</v>
      </c>
      <c r="E105">
        <f>VLOOKUP(C105,A!C$21:E$968,3,FALSE)</f>
        <v>28242.8982034535</v>
      </c>
      <c r="F105" s="15" t="s">
        <v>127</v>
      </c>
      <c r="G105" t="str">
        <f t="shared" si="16"/>
        <v>56713.3875</v>
      </c>
      <c r="H105" s="72">
        <f t="shared" si="17"/>
        <v>28243</v>
      </c>
      <c r="I105" s="81" t="s">
        <v>525</v>
      </c>
      <c r="J105" s="82" t="s">
        <v>526</v>
      </c>
      <c r="K105" s="81">
        <v>28243</v>
      </c>
      <c r="L105" s="81" t="s">
        <v>527</v>
      </c>
      <c r="M105" s="82" t="s">
        <v>414</v>
      </c>
      <c r="N105" s="82" t="s">
        <v>127</v>
      </c>
      <c r="O105" s="83" t="s">
        <v>361</v>
      </c>
      <c r="P105" s="84" t="s">
        <v>518</v>
      </c>
    </row>
    <row r="106" spans="1:16">
      <c r="A106" s="72" t="str">
        <f t="shared" si="12"/>
        <v>BAVM 239 </v>
      </c>
      <c r="B106" s="15" t="str">
        <f t="shared" si="13"/>
        <v>II</v>
      </c>
      <c r="C106" s="72">
        <f t="shared" si="14"/>
        <v>57015.366000000002</v>
      </c>
      <c r="D106" t="str">
        <f t="shared" si="15"/>
        <v>vis</v>
      </c>
      <c r="E106">
        <f>VLOOKUP(C106,A!C$21:E$968,3,FALSE)</f>
        <v>28945.414764366848</v>
      </c>
      <c r="F106" s="15" t="s">
        <v>127</v>
      </c>
      <c r="G106" t="str">
        <f t="shared" si="16"/>
        <v>57015.3660</v>
      </c>
      <c r="H106" s="72">
        <f t="shared" si="17"/>
        <v>28945.5</v>
      </c>
      <c r="I106" s="81" t="s">
        <v>528</v>
      </c>
      <c r="J106" s="82" t="s">
        <v>529</v>
      </c>
      <c r="K106" s="81">
        <v>28945.5</v>
      </c>
      <c r="L106" s="81" t="s">
        <v>430</v>
      </c>
      <c r="M106" s="82" t="s">
        <v>414</v>
      </c>
      <c r="N106" s="82" t="s">
        <v>127</v>
      </c>
      <c r="O106" s="83" t="s">
        <v>361</v>
      </c>
      <c r="P106" s="84" t="s">
        <v>530</v>
      </c>
    </row>
    <row r="107" spans="1:16" ht="25.5">
      <c r="A107" s="72" t="str">
        <f t="shared" ref="A107:A138" si="18">P107</f>
        <v>BAVM 241 (=IBVS 6157) </v>
      </c>
      <c r="B107" s="15" t="str">
        <f t="shared" ref="B107:B138" si="19">IF(H107=INT(H107),"I","II")</f>
        <v>I</v>
      </c>
      <c r="C107" s="72">
        <f t="shared" ref="C107:C138" si="20">1*G107</f>
        <v>57036.2088</v>
      </c>
      <c r="D107" t="str">
        <f t="shared" ref="D107:D138" si="21">VLOOKUP(F107,I$1:J$5,2,FALSE)</f>
        <v>vis</v>
      </c>
      <c r="E107">
        <f>VLOOKUP(C107,A!C$21:E$968,3,FALSE)</f>
        <v>28993.903024874809</v>
      </c>
      <c r="F107" s="15" t="s">
        <v>127</v>
      </c>
      <c r="G107" t="str">
        <f t="shared" ref="G107:G138" si="22">MID(I107,3,LEN(I107)-3)</f>
        <v>57036.2088</v>
      </c>
      <c r="H107" s="72">
        <f t="shared" ref="H107:H138" si="23">1*K107</f>
        <v>28994</v>
      </c>
      <c r="I107" s="81" t="s">
        <v>531</v>
      </c>
      <c r="J107" s="82" t="s">
        <v>532</v>
      </c>
      <c r="K107" s="81">
        <v>28994</v>
      </c>
      <c r="L107" s="81" t="s">
        <v>533</v>
      </c>
      <c r="M107" s="82" t="s">
        <v>414</v>
      </c>
      <c r="N107" s="82" t="s">
        <v>321</v>
      </c>
      <c r="O107" s="83" t="s">
        <v>227</v>
      </c>
      <c r="P107" s="84" t="s">
        <v>534</v>
      </c>
    </row>
    <row r="108" spans="1:16" ht="12.75" customHeight="1">
      <c r="A108" s="72" t="str">
        <f t="shared" si="18"/>
        <v> VB 5.17 </v>
      </c>
      <c r="B108" s="15" t="str">
        <f t="shared" si="19"/>
        <v>I</v>
      </c>
      <c r="C108" s="72">
        <f t="shared" si="20"/>
        <v>26350.384999999998</v>
      </c>
      <c r="D108" t="str">
        <f t="shared" si="21"/>
        <v>vis</v>
      </c>
      <c r="E108">
        <f>VLOOKUP(C108,A!C$21:E$968,3,FALSE)</f>
        <v>-42392.965261339647</v>
      </c>
      <c r="F108" s="15" t="s">
        <v>127</v>
      </c>
      <c r="G108" t="str">
        <f t="shared" si="22"/>
        <v>26350.385</v>
      </c>
      <c r="H108" s="72">
        <f t="shared" si="23"/>
        <v>-42398</v>
      </c>
      <c r="I108" s="81" t="s">
        <v>535</v>
      </c>
      <c r="J108" s="82" t="s">
        <v>536</v>
      </c>
      <c r="K108" s="81">
        <v>-42398</v>
      </c>
      <c r="L108" s="81" t="s">
        <v>537</v>
      </c>
      <c r="M108" s="82" t="s">
        <v>538</v>
      </c>
      <c r="N108" s="82"/>
      <c r="O108" s="83" t="s">
        <v>539</v>
      </c>
      <c r="P108" s="83" t="s">
        <v>43</v>
      </c>
    </row>
    <row r="109" spans="1:16" ht="12.75" customHeight="1">
      <c r="A109" s="72" t="str">
        <f t="shared" si="18"/>
        <v> VB 5.17 </v>
      </c>
      <c r="B109" s="15" t="str">
        <f t="shared" si="19"/>
        <v>I</v>
      </c>
      <c r="C109" s="72">
        <f t="shared" si="20"/>
        <v>26406.278999999999</v>
      </c>
      <c r="D109" t="str">
        <f t="shared" si="21"/>
        <v>vis</v>
      </c>
      <c r="E109">
        <f>VLOOKUP(C109,A!C$21:E$968,3,FALSE)</f>
        <v>-42262.934611291086</v>
      </c>
      <c r="F109" s="15" t="s">
        <v>127</v>
      </c>
      <c r="G109" t="str">
        <f t="shared" si="22"/>
        <v>26406.279</v>
      </c>
      <c r="H109" s="72">
        <f t="shared" si="23"/>
        <v>-42268</v>
      </c>
      <c r="I109" s="81" t="s">
        <v>540</v>
      </c>
      <c r="J109" s="82" t="s">
        <v>541</v>
      </c>
      <c r="K109" s="81">
        <v>-42268</v>
      </c>
      <c r="L109" s="81" t="s">
        <v>542</v>
      </c>
      <c r="M109" s="82" t="s">
        <v>538</v>
      </c>
      <c r="N109" s="82"/>
      <c r="O109" s="83" t="s">
        <v>539</v>
      </c>
      <c r="P109" s="83" t="s">
        <v>43</v>
      </c>
    </row>
    <row r="110" spans="1:16" ht="12.75" customHeight="1">
      <c r="A110" s="72" t="str">
        <f t="shared" si="18"/>
        <v> VB 5.17 </v>
      </c>
      <c r="B110" s="15" t="str">
        <f t="shared" si="19"/>
        <v>I</v>
      </c>
      <c r="C110" s="72">
        <f t="shared" si="20"/>
        <v>26650.394</v>
      </c>
      <c r="D110" t="str">
        <f t="shared" si="21"/>
        <v>vis</v>
      </c>
      <c r="E110">
        <f>VLOOKUP(C110,A!C$21:E$968,3,FALSE)</f>
        <v>-41695.030504649847</v>
      </c>
      <c r="F110" s="15" t="s">
        <v>127</v>
      </c>
      <c r="G110" t="str">
        <f t="shared" si="22"/>
        <v>26650.394</v>
      </c>
      <c r="H110" s="72">
        <f t="shared" si="23"/>
        <v>-41700</v>
      </c>
      <c r="I110" s="81" t="s">
        <v>543</v>
      </c>
      <c r="J110" s="82" t="s">
        <v>544</v>
      </c>
      <c r="K110" s="81">
        <v>-41700</v>
      </c>
      <c r="L110" s="81" t="s">
        <v>545</v>
      </c>
      <c r="M110" s="82" t="s">
        <v>538</v>
      </c>
      <c r="N110" s="82"/>
      <c r="O110" s="83" t="s">
        <v>539</v>
      </c>
      <c r="P110" s="83" t="s">
        <v>43</v>
      </c>
    </row>
    <row r="111" spans="1:16" ht="12.75" customHeight="1">
      <c r="A111" s="72" t="str">
        <f t="shared" si="18"/>
        <v> VB 5.17 </v>
      </c>
      <c r="B111" s="15" t="str">
        <f t="shared" si="19"/>
        <v>I</v>
      </c>
      <c r="C111" s="72">
        <f t="shared" si="20"/>
        <v>26692.585999999999</v>
      </c>
      <c r="D111" t="str">
        <f t="shared" si="21"/>
        <v>vis</v>
      </c>
      <c r="E111">
        <f>VLOOKUP(C111,A!C$21:E$968,3,FALSE)</f>
        <v>-41596.875905106986</v>
      </c>
      <c r="F111" s="15" t="s">
        <v>127</v>
      </c>
      <c r="G111" t="str">
        <f t="shared" si="22"/>
        <v>26692.586</v>
      </c>
      <c r="H111" s="72">
        <f t="shared" si="23"/>
        <v>-41602</v>
      </c>
      <c r="I111" s="81" t="s">
        <v>546</v>
      </c>
      <c r="J111" s="82" t="s">
        <v>547</v>
      </c>
      <c r="K111" s="81">
        <v>-41602</v>
      </c>
      <c r="L111" s="81" t="s">
        <v>548</v>
      </c>
      <c r="M111" s="82" t="s">
        <v>538</v>
      </c>
      <c r="N111" s="82"/>
      <c r="O111" s="83" t="s">
        <v>539</v>
      </c>
      <c r="P111" s="83" t="s">
        <v>43</v>
      </c>
    </row>
    <row r="112" spans="1:16" ht="12.75" customHeight="1">
      <c r="A112" s="72" t="str">
        <f t="shared" si="18"/>
        <v> VB 5.17 </v>
      </c>
      <c r="B112" s="15" t="str">
        <f t="shared" si="19"/>
        <v>II</v>
      </c>
      <c r="C112" s="72">
        <f t="shared" si="20"/>
        <v>26744.260999999999</v>
      </c>
      <c r="D112" t="str">
        <f t="shared" si="21"/>
        <v>vis</v>
      </c>
      <c r="E112">
        <f>VLOOKUP(C112,A!C$21:E$968,3,FALSE)</f>
        <v>-41476.660249736829</v>
      </c>
      <c r="F112" s="15" t="s">
        <v>127</v>
      </c>
      <c r="G112" t="str">
        <f t="shared" si="22"/>
        <v>26744.261</v>
      </c>
      <c r="H112" s="72">
        <f t="shared" si="23"/>
        <v>-41481.5</v>
      </c>
      <c r="I112" s="81" t="s">
        <v>549</v>
      </c>
      <c r="J112" s="82" t="s">
        <v>550</v>
      </c>
      <c r="K112" s="81">
        <v>-41481.5</v>
      </c>
      <c r="L112" s="81" t="s">
        <v>551</v>
      </c>
      <c r="M112" s="82" t="s">
        <v>538</v>
      </c>
      <c r="N112" s="82"/>
      <c r="O112" s="83" t="s">
        <v>539</v>
      </c>
      <c r="P112" s="83" t="s">
        <v>43</v>
      </c>
    </row>
    <row r="113" spans="1:16" ht="12.75" customHeight="1">
      <c r="A113" s="72" t="str">
        <f t="shared" si="18"/>
        <v> VB 5.17 </v>
      </c>
      <c r="B113" s="15" t="str">
        <f t="shared" si="19"/>
        <v>I</v>
      </c>
      <c r="C113" s="72">
        <f t="shared" si="20"/>
        <v>27416.403999999999</v>
      </c>
      <c r="D113" t="str">
        <f t="shared" si="21"/>
        <v>vis</v>
      </c>
      <c r="E113">
        <f>VLOOKUP(C113,A!C$21:E$968,3,FALSE)</f>
        <v>-39913.000622306492</v>
      </c>
      <c r="F113" s="15" t="s">
        <v>127</v>
      </c>
      <c r="G113" t="str">
        <f t="shared" si="22"/>
        <v>27416.404</v>
      </c>
      <c r="H113" s="72">
        <f t="shared" si="23"/>
        <v>-39918</v>
      </c>
      <c r="I113" s="81" t="s">
        <v>552</v>
      </c>
      <c r="J113" s="82" t="s">
        <v>553</v>
      </c>
      <c r="K113" s="81">
        <v>-39918</v>
      </c>
      <c r="L113" s="81" t="s">
        <v>554</v>
      </c>
      <c r="M113" s="82" t="s">
        <v>538</v>
      </c>
      <c r="N113" s="82"/>
      <c r="O113" s="83" t="s">
        <v>539</v>
      </c>
      <c r="P113" s="83" t="s">
        <v>43</v>
      </c>
    </row>
    <row r="114" spans="1:16" ht="12.75" customHeight="1">
      <c r="A114" s="72" t="str">
        <f t="shared" si="18"/>
        <v> VB 5.17 </v>
      </c>
      <c r="B114" s="15" t="str">
        <f t="shared" si="19"/>
        <v>I</v>
      </c>
      <c r="C114" s="72">
        <f t="shared" si="20"/>
        <v>28127.413</v>
      </c>
      <c r="D114" t="str">
        <f t="shared" si="21"/>
        <v>vis</v>
      </c>
      <c r="E114">
        <f>VLOOKUP(C114,A!C$21:E$968,3,FALSE)</f>
        <v>-38258.923933209648</v>
      </c>
      <c r="F114" s="15" t="s">
        <v>127</v>
      </c>
      <c r="G114" t="str">
        <f t="shared" si="22"/>
        <v>28127.413</v>
      </c>
      <c r="H114" s="72">
        <f t="shared" si="23"/>
        <v>-38264</v>
      </c>
      <c r="I114" s="81" t="s">
        <v>555</v>
      </c>
      <c r="J114" s="82" t="s">
        <v>556</v>
      </c>
      <c r="K114" s="81">
        <v>-38264</v>
      </c>
      <c r="L114" s="81" t="s">
        <v>557</v>
      </c>
      <c r="M114" s="82" t="s">
        <v>538</v>
      </c>
      <c r="N114" s="82"/>
      <c r="O114" s="83" t="s">
        <v>539</v>
      </c>
      <c r="P114" s="83" t="s">
        <v>43</v>
      </c>
    </row>
    <row r="115" spans="1:16" ht="12.75" customHeight="1">
      <c r="A115" s="72" t="str">
        <f t="shared" si="18"/>
        <v> VB 5.17 </v>
      </c>
      <c r="B115" s="15" t="str">
        <f t="shared" si="19"/>
        <v>I</v>
      </c>
      <c r="C115" s="72">
        <f t="shared" si="20"/>
        <v>28754.531999999999</v>
      </c>
      <c r="D115" t="str">
        <f t="shared" si="21"/>
        <v>vis</v>
      </c>
      <c r="E115">
        <f>VLOOKUP(C115,A!C$21:E$968,3,FALSE)</f>
        <v>-36800.007211776137</v>
      </c>
      <c r="F115" s="15" t="s">
        <v>127</v>
      </c>
      <c r="G115" t="str">
        <f t="shared" si="22"/>
        <v>28754.532</v>
      </c>
      <c r="H115" s="72">
        <f t="shared" si="23"/>
        <v>-36805</v>
      </c>
      <c r="I115" s="81" t="s">
        <v>558</v>
      </c>
      <c r="J115" s="82" t="s">
        <v>559</v>
      </c>
      <c r="K115" s="81">
        <v>-36805</v>
      </c>
      <c r="L115" s="81" t="s">
        <v>560</v>
      </c>
      <c r="M115" s="82" t="s">
        <v>538</v>
      </c>
      <c r="N115" s="82"/>
      <c r="O115" s="83" t="s">
        <v>539</v>
      </c>
      <c r="P115" s="83" t="s">
        <v>43</v>
      </c>
    </row>
    <row r="116" spans="1:16" ht="12.75" customHeight="1">
      <c r="A116" s="72" t="str">
        <f t="shared" si="18"/>
        <v> VB 5.17 </v>
      </c>
      <c r="B116" s="15" t="str">
        <f t="shared" si="19"/>
        <v>I</v>
      </c>
      <c r="C116" s="72">
        <f t="shared" si="20"/>
        <v>28837.5</v>
      </c>
      <c r="D116" t="str">
        <f t="shared" si="21"/>
        <v>vis</v>
      </c>
      <c r="E116">
        <f>VLOOKUP(C116,A!C$21:E$968,3,FALSE)</f>
        <v>-36606.992165917378</v>
      </c>
      <c r="F116" s="15" t="s">
        <v>127</v>
      </c>
      <c r="G116" t="str">
        <f t="shared" si="22"/>
        <v>28837.500</v>
      </c>
      <c r="H116" s="72">
        <f t="shared" si="23"/>
        <v>-36612</v>
      </c>
      <c r="I116" s="81" t="s">
        <v>561</v>
      </c>
      <c r="J116" s="82" t="s">
        <v>562</v>
      </c>
      <c r="K116" s="81">
        <v>-36612</v>
      </c>
      <c r="L116" s="81" t="s">
        <v>563</v>
      </c>
      <c r="M116" s="82" t="s">
        <v>538</v>
      </c>
      <c r="N116" s="82"/>
      <c r="O116" s="83" t="s">
        <v>539</v>
      </c>
      <c r="P116" s="83" t="s">
        <v>43</v>
      </c>
    </row>
    <row r="117" spans="1:16" ht="12.75" customHeight="1">
      <c r="A117" s="72" t="str">
        <f t="shared" si="18"/>
        <v> VB 5.17 </v>
      </c>
      <c r="B117" s="15" t="str">
        <f t="shared" si="19"/>
        <v>II</v>
      </c>
      <c r="C117" s="72">
        <f t="shared" si="20"/>
        <v>28950.307000000001</v>
      </c>
      <c r="D117" t="str">
        <f t="shared" si="21"/>
        <v>vis</v>
      </c>
      <c r="E117">
        <f>VLOOKUP(C117,A!C$21:E$968,3,FALSE)</f>
        <v>-36344.560285214116</v>
      </c>
      <c r="F117" s="15" t="s">
        <v>127</v>
      </c>
      <c r="G117" t="str">
        <f t="shared" si="22"/>
        <v>28950.307</v>
      </c>
      <c r="H117" s="72">
        <f t="shared" si="23"/>
        <v>-36349.5</v>
      </c>
      <c r="I117" s="81" t="s">
        <v>564</v>
      </c>
      <c r="J117" s="82" t="s">
        <v>565</v>
      </c>
      <c r="K117" s="81">
        <v>-36349.5</v>
      </c>
      <c r="L117" s="81" t="s">
        <v>566</v>
      </c>
      <c r="M117" s="82" t="s">
        <v>538</v>
      </c>
      <c r="N117" s="82"/>
      <c r="O117" s="83" t="s">
        <v>539</v>
      </c>
      <c r="P117" s="83" t="s">
        <v>43</v>
      </c>
    </row>
    <row r="118" spans="1:16" ht="12.75" customHeight="1">
      <c r="A118" s="72" t="str">
        <f t="shared" si="18"/>
        <v> AC 194.27 </v>
      </c>
      <c r="B118" s="15" t="str">
        <f t="shared" si="19"/>
        <v>II</v>
      </c>
      <c r="C118" s="72">
        <f t="shared" si="20"/>
        <v>33597.292999999998</v>
      </c>
      <c r="D118" t="str">
        <f t="shared" si="21"/>
        <v>vis</v>
      </c>
      <c r="E118">
        <f>VLOOKUP(C118,A!C$21:E$968,3,FALSE)</f>
        <v>-25533.907793952581</v>
      </c>
      <c r="F118" s="15" t="s">
        <v>127</v>
      </c>
      <c r="G118" t="str">
        <f t="shared" si="22"/>
        <v>33597.293</v>
      </c>
      <c r="H118" s="72">
        <f t="shared" si="23"/>
        <v>-25537.5</v>
      </c>
      <c r="I118" s="81" t="s">
        <v>567</v>
      </c>
      <c r="J118" s="82" t="s">
        <v>568</v>
      </c>
      <c r="K118" s="81">
        <v>-25537.5</v>
      </c>
      <c r="L118" s="81" t="s">
        <v>569</v>
      </c>
      <c r="M118" s="82" t="s">
        <v>538</v>
      </c>
      <c r="N118" s="82"/>
      <c r="O118" s="83" t="s">
        <v>570</v>
      </c>
      <c r="P118" s="83" t="s">
        <v>46</v>
      </c>
    </row>
    <row r="119" spans="1:16" ht="12.75" customHeight="1">
      <c r="A119" s="72" t="str">
        <f t="shared" si="18"/>
        <v> AC 194.27 </v>
      </c>
      <c r="B119" s="15" t="str">
        <f t="shared" si="19"/>
        <v>I</v>
      </c>
      <c r="C119" s="72">
        <f t="shared" si="20"/>
        <v>33604.385000000002</v>
      </c>
      <c r="D119" t="str">
        <f t="shared" si="21"/>
        <v>vis</v>
      </c>
      <c r="E119">
        <f>VLOOKUP(C119,A!C$21:E$968,3,FALSE)</f>
        <v>-25517.409111264908</v>
      </c>
      <c r="F119" s="15" t="s">
        <v>127</v>
      </c>
      <c r="G119" t="str">
        <f t="shared" si="22"/>
        <v>33604.385</v>
      </c>
      <c r="H119" s="72">
        <f t="shared" si="23"/>
        <v>-25521</v>
      </c>
      <c r="I119" s="81" t="s">
        <v>571</v>
      </c>
      <c r="J119" s="82" t="s">
        <v>572</v>
      </c>
      <c r="K119" s="81">
        <v>-25521</v>
      </c>
      <c r="L119" s="81" t="s">
        <v>569</v>
      </c>
      <c r="M119" s="82" t="s">
        <v>538</v>
      </c>
      <c r="N119" s="82"/>
      <c r="O119" s="83" t="s">
        <v>570</v>
      </c>
      <c r="P119" s="83" t="s">
        <v>46</v>
      </c>
    </row>
    <row r="120" spans="1:16" ht="12.75" customHeight="1">
      <c r="A120" s="72" t="str">
        <f t="shared" si="18"/>
        <v> AC 194.27 </v>
      </c>
      <c r="B120" s="15" t="str">
        <f t="shared" si="19"/>
        <v>II</v>
      </c>
      <c r="C120" s="72">
        <f t="shared" si="20"/>
        <v>33918.396000000001</v>
      </c>
      <c r="D120" t="str">
        <f t="shared" si="21"/>
        <v>vis</v>
      </c>
      <c r="E120">
        <f>VLOOKUP(C120,A!C$21:E$968,3,FALSE)</f>
        <v>-24786.900390250143</v>
      </c>
      <c r="F120" s="15" t="s">
        <v>127</v>
      </c>
      <c r="G120" t="str">
        <f t="shared" si="22"/>
        <v>33918.396</v>
      </c>
      <c r="H120" s="72">
        <f t="shared" si="23"/>
        <v>-24790.5</v>
      </c>
      <c r="I120" s="81" t="s">
        <v>573</v>
      </c>
      <c r="J120" s="82" t="s">
        <v>574</v>
      </c>
      <c r="K120" s="81">
        <v>-24790.5</v>
      </c>
      <c r="L120" s="81" t="s">
        <v>575</v>
      </c>
      <c r="M120" s="82" t="s">
        <v>538</v>
      </c>
      <c r="N120" s="82"/>
      <c r="O120" s="83" t="s">
        <v>570</v>
      </c>
      <c r="P120" s="83" t="s">
        <v>46</v>
      </c>
    </row>
    <row r="121" spans="1:16" ht="12.75" customHeight="1">
      <c r="A121" s="72" t="str">
        <f t="shared" si="18"/>
        <v> AC 194.27 </v>
      </c>
      <c r="B121" s="15" t="str">
        <f t="shared" si="19"/>
        <v>II</v>
      </c>
      <c r="C121" s="72">
        <f t="shared" si="20"/>
        <v>35809.269</v>
      </c>
      <c r="D121" t="str">
        <f t="shared" si="21"/>
        <v>vis</v>
      </c>
      <c r="E121">
        <f>VLOOKUP(C121,A!C$21:E$968,3,FALSE)</f>
        <v>-20388.01239960219</v>
      </c>
      <c r="F121" s="15" t="s">
        <v>127</v>
      </c>
      <c r="G121" t="str">
        <f t="shared" si="22"/>
        <v>35809.269</v>
      </c>
      <c r="H121" s="72">
        <f t="shared" si="23"/>
        <v>-20391.5</v>
      </c>
      <c r="I121" s="81" t="s">
        <v>576</v>
      </c>
      <c r="J121" s="82" t="s">
        <v>577</v>
      </c>
      <c r="K121" s="81">
        <v>-20391.5</v>
      </c>
      <c r="L121" s="81" t="s">
        <v>578</v>
      </c>
      <c r="M121" s="82" t="s">
        <v>538</v>
      </c>
      <c r="N121" s="82"/>
      <c r="O121" s="83" t="s">
        <v>570</v>
      </c>
      <c r="P121" s="83" t="s">
        <v>46</v>
      </c>
    </row>
    <row r="122" spans="1:16" ht="12.75" customHeight="1">
      <c r="A122" s="72" t="str">
        <f t="shared" si="18"/>
        <v> AC 194.27 </v>
      </c>
      <c r="B122" s="15" t="str">
        <f t="shared" si="19"/>
        <v>I</v>
      </c>
      <c r="C122" s="72">
        <f t="shared" si="20"/>
        <v>35902.177000000003</v>
      </c>
      <c r="D122" t="str">
        <f t="shared" si="21"/>
        <v>vis</v>
      </c>
      <c r="E122">
        <f>VLOOKUP(C122,A!C$21:E$968,3,FALSE)</f>
        <v>-20171.873142531444</v>
      </c>
      <c r="F122" s="15" t="s">
        <v>127</v>
      </c>
      <c r="G122" t="str">
        <f t="shared" si="22"/>
        <v>35902.177</v>
      </c>
      <c r="H122" s="72">
        <f t="shared" si="23"/>
        <v>-20175</v>
      </c>
      <c r="I122" s="81" t="s">
        <v>579</v>
      </c>
      <c r="J122" s="82" t="s">
        <v>580</v>
      </c>
      <c r="K122" s="81">
        <v>-20175</v>
      </c>
      <c r="L122" s="81" t="s">
        <v>581</v>
      </c>
      <c r="M122" s="82" t="s">
        <v>538</v>
      </c>
      <c r="N122" s="82"/>
      <c r="O122" s="83" t="s">
        <v>570</v>
      </c>
      <c r="P122" s="83" t="s">
        <v>46</v>
      </c>
    </row>
    <row r="123" spans="1:16" ht="12.75" customHeight="1">
      <c r="A123" s="72" t="str">
        <f t="shared" si="18"/>
        <v> VB 5.17 </v>
      </c>
      <c r="B123" s="15" t="str">
        <f t="shared" si="19"/>
        <v>II</v>
      </c>
      <c r="C123" s="72">
        <f t="shared" si="20"/>
        <v>36824.527999999998</v>
      </c>
      <c r="D123" t="str">
        <f t="shared" si="21"/>
        <v>vis</v>
      </c>
      <c r="E123">
        <f>VLOOKUP(C123,A!C$21:E$968,3,FALSE)</f>
        <v>-18026.134778790405</v>
      </c>
      <c r="F123" s="15" t="s">
        <v>127</v>
      </c>
      <c r="G123" t="str">
        <f t="shared" si="22"/>
        <v>36824.528</v>
      </c>
      <c r="H123" s="72">
        <f t="shared" si="23"/>
        <v>-18029.5</v>
      </c>
      <c r="I123" s="81" t="s">
        <v>582</v>
      </c>
      <c r="J123" s="82" t="s">
        <v>583</v>
      </c>
      <c r="K123" s="81">
        <v>-18029.5</v>
      </c>
      <c r="L123" s="81" t="s">
        <v>584</v>
      </c>
      <c r="M123" s="82" t="s">
        <v>538</v>
      </c>
      <c r="N123" s="82"/>
      <c r="O123" s="83" t="s">
        <v>539</v>
      </c>
      <c r="P123" s="83" t="s">
        <v>43</v>
      </c>
    </row>
    <row r="124" spans="1:16" ht="12.75" customHeight="1">
      <c r="A124" s="72" t="str">
        <f t="shared" si="18"/>
        <v> VB 5.17 </v>
      </c>
      <c r="B124" s="15" t="str">
        <f t="shared" si="19"/>
        <v>II</v>
      </c>
      <c r="C124" s="72">
        <f t="shared" si="20"/>
        <v>36824.574000000001</v>
      </c>
      <c r="D124" t="str">
        <f t="shared" si="21"/>
        <v>vis</v>
      </c>
      <c r="E124">
        <f>VLOOKUP(C124,A!C$21:E$968,3,FALSE)</f>
        <v>-18026.027765338109</v>
      </c>
      <c r="F124" s="15" t="s">
        <v>127</v>
      </c>
      <c r="G124" t="str">
        <f t="shared" si="22"/>
        <v>36824.574</v>
      </c>
      <c r="H124" s="72">
        <f t="shared" si="23"/>
        <v>-18029.5</v>
      </c>
      <c r="I124" s="81" t="s">
        <v>585</v>
      </c>
      <c r="J124" s="82" t="s">
        <v>586</v>
      </c>
      <c r="K124" s="81">
        <v>-18029.5</v>
      </c>
      <c r="L124" s="81" t="s">
        <v>587</v>
      </c>
      <c r="M124" s="82" t="s">
        <v>538</v>
      </c>
      <c r="N124" s="82"/>
      <c r="O124" s="83" t="s">
        <v>539</v>
      </c>
      <c r="P124" s="83" t="s">
        <v>43</v>
      </c>
    </row>
    <row r="125" spans="1:16" ht="12.75" customHeight="1">
      <c r="A125" s="72" t="str">
        <f t="shared" si="18"/>
        <v> VB 5.17 </v>
      </c>
      <c r="B125" s="15" t="str">
        <f t="shared" si="19"/>
        <v>II</v>
      </c>
      <c r="C125" s="72">
        <f t="shared" si="20"/>
        <v>36842.603999999999</v>
      </c>
      <c r="D125" t="str">
        <f t="shared" si="21"/>
        <v>vis</v>
      </c>
      <c r="E125">
        <f>VLOOKUP(C125,A!C$21:E$968,3,FALSE)</f>
        <v>-17984.083144799672</v>
      </c>
      <c r="F125" s="15" t="s">
        <v>127</v>
      </c>
      <c r="G125" t="str">
        <f t="shared" si="22"/>
        <v>36842.604</v>
      </c>
      <c r="H125" s="72">
        <f t="shared" si="23"/>
        <v>-17987.5</v>
      </c>
      <c r="I125" s="81" t="s">
        <v>588</v>
      </c>
      <c r="J125" s="82" t="s">
        <v>589</v>
      </c>
      <c r="K125" s="81">
        <v>-17987.5</v>
      </c>
      <c r="L125" s="81" t="s">
        <v>590</v>
      </c>
      <c r="M125" s="82" t="s">
        <v>538</v>
      </c>
      <c r="N125" s="82"/>
      <c r="O125" s="83" t="s">
        <v>539</v>
      </c>
      <c r="P125" s="83" t="s">
        <v>43</v>
      </c>
    </row>
    <row r="126" spans="1:16" ht="12.75" customHeight="1">
      <c r="A126" s="72" t="str">
        <f t="shared" si="18"/>
        <v> VB 5.17 </v>
      </c>
      <c r="B126" s="15" t="str">
        <f t="shared" si="19"/>
        <v>I</v>
      </c>
      <c r="C126" s="72">
        <f t="shared" si="20"/>
        <v>36847.555999999997</v>
      </c>
      <c r="D126" t="str">
        <f t="shared" si="21"/>
        <v>vis</v>
      </c>
      <c r="E126">
        <f>VLOOKUP(C126,A!C$21:E$968,3,FALSE)</f>
        <v>-17972.562914022841</v>
      </c>
      <c r="F126" s="15" t="s">
        <v>127</v>
      </c>
      <c r="G126" t="str">
        <f t="shared" si="22"/>
        <v>36847.556</v>
      </c>
      <c r="H126" s="72">
        <f t="shared" si="23"/>
        <v>-17976</v>
      </c>
      <c r="I126" s="81" t="s">
        <v>591</v>
      </c>
      <c r="J126" s="82" t="s">
        <v>592</v>
      </c>
      <c r="K126" s="81">
        <v>-17976</v>
      </c>
      <c r="L126" s="81" t="s">
        <v>593</v>
      </c>
      <c r="M126" s="82" t="s">
        <v>538</v>
      </c>
      <c r="N126" s="82"/>
      <c r="O126" s="83" t="s">
        <v>539</v>
      </c>
      <c r="P126" s="83" t="s">
        <v>43</v>
      </c>
    </row>
    <row r="127" spans="1:16" ht="12.75" customHeight="1">
      <c r="A127" s="72" t="str">
        <f t="shared" si="18"/>
        <v> VB 5.17 </v>
      </c>
      <c r="B127" s="15" t="str">
        <f t="shared" si="19"/>
        <v>I</v>
      </c>
      <c r="C127" s="72">
        <f t="shared" si="20"/>
        <v>36847.601000000002</v>
      </c>
      <c r="D127" t="str">
        <f t="shared" si="21"/>
        <v>vis</v>
      </c>
      <c r="E127">
        <f>VLOOKUP(C127,A!C$21:E$968,3,FALSE)</f>
        <v>-17972.458226949937</v>
      </c>
      <c r="F127" s="15" t="s">
        <v>127</v>
      </c>
      <c r="G127" t="str">
        <f t="shared" si="22"/>
        <v>36847.601</v>
      </c>
      <c r="H127" s="72">
        <f t="shared" si="23"/>
        <v>-17976</v>
      </c>
      <c r="I127" s="81" t="s">
        <v>594</v>
      </c>
      <c r="J127" s="82" t="s">
        <v>595</v>
      </c>
      <c r="K127" s="81">
        <v>-17976</v>
      </c>
      <c r="L127" s="81" t="s">
        <v>596</v>
      </c>
      <c r="M127" s="82" t="s">
        <v>538</v>
      </c>
      <c r="N127" s="82"/>
      <c r="O127" s="83" t="s">
        <v>539</v>
      </c>
      <c r="P127" s="83" t="s">
        <v>43</v>
      </c>
    </row>
    <row r="128" spans="1:16" ht="12.75" customHeight="1">
      <c r="A128" s="72" t="str">
        <f t="shared" si="18"/>
        <v> VB 5.17 </v>
      </c>
      <c r="B128" s="15" t="str">
        <f t="shared" si="19"/>
        <v>II</v>
      </c>
      <c r="C128" s="72">
        <f t="shared" si="20"/>
        <v>36895.449000000001</v>
      </c>
      <c r="D128" t="str">
        <f t="shared" si="21"/>
        <v>vis</v>
      </c>
      <c r="E128">
        <f>VLOOKUP(C128,A!C$21:E$968,3,FALSE)</f>
        <v>-17861.14562553434</v>
      </c>
      <c r="F128" s="15" t="s">
        <v>127</v>
      </c>
      <c r="G128" t="str">
        <f t="shared" si="22"/>
        <v>36895.449</v>
      </c>
      <c r="H128" s="72">
        <f t="shared" si="23"/>
        <v>-17864.5</v>
      </c>
      <c r="I128" s="81" t="s">
        <v>597</v>
      </c>
      <c r="J128" s="82" t="s">
        <v>598</v>
      </c>
      <c r="K128" s="81">
        <v>-17864.5</v>
      </c>
      <c r="L128" s="81" t="s">
        <v>599</v>
      </c>
      <c r="M128" s="82" t="s">
        <v>538</v>
      </c>
      <c r="N128" s="82"/>
      <c r="O128" s="83" t="s">
        <v>539</v>
      </c>
      <c r="P128" s="83" t="s">
        <v>43</v>
      </c>
    </row>
    <row r="129" spans="1:16" ht="12.75" customHeight="1">
      <c r="A129" s="72" t="str">
        <f t="shared" si="18"/>
        <v> VB 5.17 </v>
      </c>
      <c r="B129" s="15" t="str">
        <f t="shared" si="19"/>
        <v>I</v>
      </c>
      <c r="C129" s="72">
        <f t="shared" si="20"/>
        <v>36899.46</v>
      </c>
      <c r="D129" t="str">
        <f t="shared" si="21"/>
        <v>vis</v>
      </c>
      <c r="E129">
        <f>VLOOKUP(C129,A!C$21:E$968,3,FALSE)</f>
        <v>-17851.814517770636</v>
      </c>
      <c r="F129" s="15" t="s">
        <v>127</v>
      </c>
      <c r="G129" t="str">
        <f t="shared" si="22"/>
        <v>36899.460</v>
      </c>
      <c r="H129" s="72">
        <f t="shared" si="23"/>
        <v>-17855</v>
      </c>
      <c r="I129" s="81" t="s">
        <v>600</v>
      </c>
      <c r="J129" s="82" t="s">
        <v>601</v>
      </c>
      <c r="K129" s="81">
        <v>-17855</v>
      </c>
      <c r="L129" s="81" t="s">
        <v>602</v>
      </c>
      <c r="M129" s="82" t="s">
        <v>538</v>
      </c>
      <c r="N129" s="82"/>
      <c r="O129" s="83" t="s">
        <v>539</v>
      </c>
      <c r="P129" s="83" t="s">
        <v>43</v>
      </c>
    </row>
    <row r="130" spans="1:16" ht="12.75" customHeight="1">
      <c r="A130" s="72" t="str">
        <f t="shared" si="18"/>
        <v> VB 5.17 </v>
      </c>
      <c r="B130" s="15" t="str">
        <f t="shared" si="19"/>
        <v>II</v>
      </c>
      <c r="C130" s="72">
        <f t="shared" si="20"/>
        <v>37696.315999999999</v>
      </c>
      <c r="D130" t="str">
        <f t="shared" si="21"/>
        <v>vis</v>
      </c>
      <c r="E130">
        <f>VLOOKUP(C130,A!C$21:E$968,3,FALSE)</f>
        <v>-15998.025136529395</v>
      </c>
      <c r="F130" s="15" t="s">
        <v>127</v>
      </c>
      <c r="G130" t="str">
        <f t="shared" si="22"/>
        <v>37696.316</v>
      </c>
      <c r="H130" s="72">
        <f t="shared" si="23"/>
        <v>-16001.5</v>
      </c>
      <c r="I130" s="81" t="s">
        <v>603</v>
      </c>
      <c r="J130" s="82" t="s">
        <v>604</v>
      </c>
      <c r="K130" s="81">
        <v>-16001.5</v>
      </c>
      <c r="L130" s="81" t="s">
        <v>605</v>
      </c>
      <c r="M130" s="82" t="s">
        <v>538</v>
      </c>
      <c r="N130" s="82"/>
      <c r="O130" s="83" t="s">
        <v>539</v>
      </c>
      <c r="P130" s="83" t="s">
        <v>43</v>
      </c>
    </row>
    <row r="131" spans="1:16" ht="12.75" customHeight="1">
      <c r="A131" s="72" t="str">
        <f t="shared" si="18"/>
        <v> VB 5.17 </v>
      </c>
      <c r="B131" s="15" t="str">
        <f t="shared" si="19"/>
        <v>I</v>
      </c>
      <c r="C131" s="72">
        <f t="shared" si="20"/>
        <v>38002.51</v>
      </c>
      <c r="D131" t="str">
        <f t="shared" si="21"/>
        <v>vis</v>
      </c>
      <c r="E131">
        <f>VLOOKUP(C131,A!C$21:E$968,3,FALSE)</f>
        <v>-15285.701723265536</v>
      </c>
      <c r="F131" s="15" t="s">
        <v>127</v>
      </c>
      <c r="G131" t="str">
        <f t="shared" si="22"/>
        <v>38002.510</v>
      </c>
      <c r="H131" s="72">
        <f t="shared" si="23"/>
        <v>-15289</v>
      </c>
      <c r="I131" s="81" t="s">
        <v>606</v>
      </c>
      <c r="J131" s="82" t="s">
        <v>607</v>
      </c>
      <c r="K131" s="81">
        <v>-15289</v>
      </c>
      <c r="L131" s="81" t="s">
        <v>608</v>
      </c>
      <c r="M131" s="82" t="s">
        <v>538</v>
      </c>
      <c r="N131" s="82"/>
      <c r="O131" s="83" t="s">
        <v>539</v>
      </c>
      <c r="P131" s="83" t="s">
        <v>43</v>
      </c>
    </row>
    <row r="132" spans="1:16" ht="12.75" customHeight="1">
      <c r="A132" s="72" t="str">
        <f t="shared" si="18"/>
        <v> MVS 8.192 </v>
      </c>
      <c r="B132" s="15" t="str">
        <f t="shared" si="19"/>
        <v>I</v>
      </c>
      <c r="C132" s="72">
        <f t="shared" si="20"/>
        <v>44290.288</v>
      </c>
      <c r="D132" t="str">
        <f t="shared" si="21"/>
        <v>vis</v>
      </c>
      <c r="E132">
        <f>VLOOKUP(C132,A!C$21:E$968,3,FALSE)</f>
        <v>-657.94452748326603</v>
      </c>
      <c r="F132" s="15" t="s">
        <v>127</v>
      </c>
      <c r="G132" t="str">
        <f t="shared" si="22"/>
        <v>44290.288</v>
      </c>
      <c r="H132" s="72">
        <f t="shared" si="23"/>
        <v>-658</v>
      </c>
      <c r="I132" s="81" t="s">
        <v>609</v>
      </c>
      <c r="J132" s="82" t="s">
        <v>610</v>
      </c>
      <c r="K132" s="81">
        <v>-658</v>
      </c>
      <c r="L132" s="81" t="s">
        <v>611</v>
      </c>
      <c r="M132" s="82" t="s">
        <v>196</v>
      </c>
      <c r="N132" s="82"/>
      <c r="O132" s="83" t="s">
        <v>227</v>
      </c>
      <c r="P132" s="83" t="s">
        <v>52</v>
      </c>
    </row>
    <row r="133" spans="1:16" ht="12.75" customHeight="1">
      <c r="A133" s="72" t="str">
        <f t="shared" si="18"/>
        <v> MVS 8.192 </v>
      </c>
      <c r="B133" s="15" t="str">
        <f t="shared" si="19"/>
        <v>II</v>
      </c>
      <c r="C133" s="72">
        <f t="shared" si="20"/>
        <v>44545.31</v>
      </c>
      <c r="D133" t="str">
        <f t="shared" si="21"/>
        <v>vis</v>
      </c>
      <c r="E133">
        <f>VLOOKUP(C133,A!C$21:E$968,3,FALSE)</f>
        <v>-64.666600752591663</v>
      </c>
      <c r="F133" s="15" t="s">
        <v>127</v>
      </c>
      <c r="G133" t="str">
        <f t="shared" si="22"/>
        <v>44545.310</v>
      </c>
      <c r="H133" s="72">
        <f t="shared" si="23"/>
        <v>-64.5</v>
      </c>
      <c r="I133" s="81" t="s">
        <v>612</v>
      </c>
      <c r="J133" s="82" t="s">
        <v>613</v>
      </c>
      <c r="K133" s="81">
        <v>-64.5</v>
      </c>
      <c r="L133" s="81" t="s">
        <v>614</v>
      </c>
      <c r="M133" s="82" t="s">
        <v>196</v>
      </c>
      <c r="N133" s="82"/>
      <c r="O133" s="83" t="s">
        <v>227</v>
      </c>
      <c r="P133" s="83" t="s">
        <v>52</v>
      </c>
    </row>
    <row r="134" spans="1:16" ht="12.75" customHeight="1">
      <c r="A134" s="72" t="str">
        <f t="shared" si="18"/>
        <v> JBAA 96.100 </v>
      </c>
      <c r="B134" s="15" t="str">
        <f t="shared" si="19"/>
        <v>II</v>
      </c>
      <c r="C134" s="72">
        <f t="shared" si="20"/>
        <v>44841.599000000002</v>
      </c>
      <c r="D134" t="str">
        <f t="shared" si="21"/>
        <v>vis</v>
      </c>
      <c r="E134">
        <f>VLOOKUP(C134,A!C$21:E$968,3,FALSE)</f>
        <v>624.61402457820043</v>
      </c>
      <c r="F134" s="15" t="s">
        <v>127</v>
      </c>
      <c r="G134" t="str">
        <f t="shared" si="22"/>
        <v>44841.599</v>
      </c>
      <c r="H134" s="72">
        <f t="shared" si="23"/>
        <v>624.5</v>
      </c>
      <c r="I134" s="81" t="s">
        <v>615</v>
      </c>
      <c r="J134" s="82" t="s">
        <v>616</v>
      </c>
      <c r="K134" s="81">
        <v>624.5</v>
      </c>
      <c r="L134" s="81" t="s">
        <v>617</v>
      </c>
      <c r="M134" s="82" t="s">
        <v>148</v>
      </c>
      <c r="N134" s="82"/>
      <c r="O134" s="83" t="s">
        <v>190</v>
      </c>
      <c r="P134" s="83" t="s">
        <v>55</v>
      </c>
    </row>
    <row r="135" spans="1:16" ht="12.75" customHeight="1">
      <c r="A135" s="72" t="str">
        <f t="shared" si="18"/>
        <v> JBAA 96.100 </v>
      </c>
      <c r="B135" s="15" t="str">
        <f t="shared" si="19"/>
        <v>I</v>
      </c>
      <c r="C135" s="72">
        <f t="shared" si="20"/>
        <v>44982.334999999999</v>
      </c>
      <c r="D135" t="str">
        <f t="shared" si="21"/>
        <v>vis</v>
      </c>
      <c r="E135">
        <f>VLOOKUP(C135,A!C$21:E$968,3,FALSE)</f>
        <v>952.01935547658331</v>
      </c>
      <c r="F135" s="15" t="s">
        <v>127</v>
      </c>
      <c r="G135" t="str">
        <f t="shared" si="22"/>
        <v>44982.335</v>
      </c>
      <c r="H135" s="72">
        <f t="shared" si="23"/>
        <v>952</v>
      </c>
      <c r="I135" s="81" t="s">
        <v>618</v>
      </c>
      <c r="J135" s="82" t="s">
        <v>619</v>
      </c>
      <c r="K135" s="81">
        <v>952</v>
      </c>
      <c r="L135" s="81" t="s">
        <v>620</v>
      </c>
      <c r="M135" s="82" t="s">
        <v>148</v>
      </c>
      <c r="N135" s="82"/>
      <c r="O135" s="83" t="s">
        <v>190</v>
      </c>
      <c r="P135" s="83" t="s">
        <v>55</v>
      </c>
    </row>
    <row r="136" spans="1:16" ht="12.75" customHeight="1">
      <c r="A136" s="72" t="str">
        <f t="shared" si="18"/>
        <v>BAVM 34 </v>
      </c>
      <c r="B136" s="15" t="str">
        <f t="shared" si="19"/>
        <v>I</v>
      </c>
      <c r="C136" s="72">
        <f t="shared" si="20"/>
        <v>45001.338000000003</v>
      </c>
      <c r="D136" t="str">
        <f t="shared" si="21"/>
        <v>vis</v>
      </c>
      <c r="E136">
        <f>VLOOKUP(C136,A!C$21:E$968,3,FALSE)</f>
        <v>996.22754316888302</v>
      </c>
      <c r="F136" s="15" t="s">
        <v>127</v>
      </c>
      <c r="G136" t="str">
        <f t="shared" si="22"/>
        <v>45001.338</v>
      </c>
      <c r="H136" s="72">
        <f t="shared" si="23"/>
        <v>996</v>
      </c>
      <c r="I136" s="81" t="s">
        <v>621</v>
      </c>
      <c r="J136" s="82" t="s">
        <v>622</v>
      </c>
      <c r="K136" s="81">
        <v>996</v>
      </c>
      <c r="L136" s="81" t="s">
        <v>623</v>
      </c>
      <c r="M136" s="82" t="s">
        <v>148</v>
      </c>
      <c r="N136" s="82"/>
      <c r="O136" s="83" t="s">
        <v>624</v>
      </c>
      <c r="P136" s="84" t="s">
        <v>56</v>
      </c>
    </row>
    <row r="137" spans="1:16" ht="12.75" customHeight="1">
      <c r="A137" s="72" t="str">
        <f t="shared" si="18"/>
        <v>BAVM 34 </v>
      </c>
      <c r="B137" s="15" t="str">
        <f t="shared" si="19"/>
        <v>I</v>
      </c>
      <c r="C137" s="72">
        <f t="shared" si="20"/>
        <v>45001.345000000001</v>
      </c>
      <c r="D137" t="str">
        <f t="shared" si="21"/>
        <v>vis</v>
      </c>
      <c r="E137">
        <f>VLOOKUP(C137,A!C$21:E$968,3,FALSE)</f>
        <v>996.24382782466091</v>
      </c>
      <c r="F137" s="15" t="s">
        <v>127</v>
      </c>
      <c r="G137" t="str">
        <f t="shared" si="22"/>
        <v>45001.345</v>
      </c>
      <c r="H137" s="72">
        <f t="shared" si="23"/>
        <v>996</v>
      </c>
      <c r="I137" s="81" t="s">
        <v>625</v>
      </c>
      <c r="J137" s="82" t="s">
        <v>626</v>
      </c>
      <c r="K137" s="81">
        <v>996</v>
      </c>
      <c r="L137" s="81" t="s">
        <v>627</v>
      </c>
      <c r="M137" s="82" t="s">
        <v>148</v>
      </c>
      <c r="N137" s="82"/>
      <c r="O137" s="83" t="s">
        <v>628</v>
      </c>
      <c r="P137" s="84" t="s">
        <v>56</v>
      </c>
    </row>
    <row r="138" spans="1:16" ht="12.75" customHeight="1">
      <c r="A138" s="72" t="str">
        <f t="shared" si="18"/>
        <v> JBAA 96.100 </v>
      </c>
      <c r="B138" s="15" t="str">
        <f t="shared" si="19"/>
        <v>I</v>
      </c>
      <c r="C138" s="72">
        <f t="shared" si="20"/>
        <v>45012.421999999999</v>
      </c>
      <c r="D138" t="str">
        <f t="shared" si="21"/>
        <v>vis</v>
      </c>
      <c r="E138">
        <f>VLOOKUP(C138,A!C$21:E$968,3,FALSE)</f>
        <v>1022.0131324116936</v>
      </c>
      <c r="F138" s="15" t="s">
        <v>127</v>
      </c>
      <c r="G138" t="str">
        <f t="shared" si="22"/>
        <v>45012.422</v>
      </c>
      <c r="H138" s="72">
        <f t="shared" si="23"/>
        <v>1022</v>
      </c>
      <c r="I138" s="81" t="s">
        <v>629</v>
      </c>
      <c r="J138" s="82" t="s">
        <v>630</v>
      </c>
      <c r="K138" s="81">
        <v>1022</v>
      </c>
      <c r="L138" s="81" t="s">
        <v>631</v>
      </c>
      <c r="M138" s="82" t="s">
        <v>148</v>
      </c>
      <c r="N138" s="82"/>
      <c r="O138" s="83" t="s">
        <v>190</v>
      </c>
      <c r="P138" s="83" t="s">
        <v>55</v>
      </c>
    </row>
    <row r="139" spans="1:16" ht="12.75" customHeight="1">
      <c r="A139" s="72" t="str">
        <f t="shared" ref="A139:A170" si="24">P139</f>
        <v> JBAA 96.100 </v>
      </c>
      <c r="B139" s="15" t="str">
        <f t="shared" ref="B139:B170" si="25">IF(H139=INT(H139),"I","II")</f>
        <v>I</v>
      </c>
      <c r="C139" s="72">
        <f t="shared" ref="C139:C170" si="26">1*G139</f>
        <v>45052.394</v>
      </c>
      <c r="D139" t="str">
        <f t="shared" ref="D139:D170" si="27">VLOOKUP(F139,I$1:J$5,2,FALSE)</f>
        <v>vis</v>
      </c>
      <c r="E139">
        <f>VLOOKUP(C139,A!C$21:E$968,3,FALSE)</f>
        <v>1115.0031696919273</v>
      </c>
      <c r="F139" s="15" t="s">
        <v>127</v>
      </c>
      <c r="G139" t="str">
        <f t="shared" ref="G139:G170" si="28">MID(I139,3,LEN(I139)-3)</f>
        <v>45052.394</v>
      </c>
      <c r="H139" s="72">
        <f t="shared" ref="H139:H170" si="29">1*K139</f>
        <v>1115</v>
      </c>
      <c r="I139" s="81" t="s">
        <v>632</v>
      </c>
      <c r="J139" s="82" t="s">
        <v>633</v>
      </c>
      <c r="K139" s="81">
        <v>1115</v>
      </c>
      <c r="L139" s="81" t="s">
        <v>634</v>
      </c>
      <c r="M139" s="82" t="s">
        <v>148</v>
      </c>
      <c r="N139" s="82"/>
      <c r="O139" s="83" t="s">
        <v>190</v>
      </c>
      <c r="P139" s="83" t="s">
        <v>55</v>
      </c>
    </row>
    <row r="140" spans="1:16" ht="12.75" customHeight="1">
      <c r="A140" s="72" t="str">
        <f t="shared" si="24"/>
        <v> JBAA 96.100 </v>
      </c>
      <c r="B140" s="15" t="str">
        <f t="shared" si="25"/>
        <v>I</v>
      </c>
      <c r="C140" s="72">
        <f t="shared" si="26"/>
        <v>45198.538999999997</v>
      </c>
      <c r="D140" t="str">
        <f t="shared" si="27"/>
        <v>vis</v>
      </c>
      <c r="E140">
        <f>VLOOKUP(C140,A!C$21:E$968,3,FALSE)</f>
        <v>1454.9918867518413</v>
      </c>
      <c r="F140" s="15" t="s">
        <v>127</v>
      </c>
      <c r="G140" t="str">
        <f t="shared" si="28"/>
        <v>45198.539</v>
      </c>
      <c r="H140" s="72">
        <f t="shared" si="29"/>
        <v>1455</v>
      </c>
      <c r="I140" s="81" t="s">
        <v>635</v>
      </c>
      <c r="J140" s="82" t="s">
        <v>636</v>
      </c>
      <c r="K140" s="81">
        <v>1455</v>
      </c>
      <c r="L140" s="81" t="s">
        <v>332</v>
      </c>
      <c r="M140" s="82" t="s">
        <v>148</v>
      </c>
      <c r="N140" s="82"/>
      <c r="O140" s="83" t="s">
        <v>190</v>
      </c>
      <c r="P140" s="83" t="s">
        <v>55</v>
      </c>
    </row>
    <row r="141" spans="1:16" ht="12.75" customHeight="1">
      <c r="A141" s="72" t="str">
        <f t="shared" si="24"/>
        <v> JBAA 96.100 </v>
      </c>
      <c r="B141" s="15" t="str">
        <f t="shared" si="25"/>
        <v>I</v>
      </c>
      <c r="C141" s="72">
        <f t="shared" si="26"/>
        <v>45322.355000000003</v>
      </c>
      <c r="D141" t="str">
        <f t="shared" si="27"/>
        <v>vis</v>
      </c>
      <c r="E141">
        <f>VLOOKUP(C141,A!C$21:E$968,3,FALSE)</f>
        <v>1743.0348782431231</v>
      </c>
      <c r="F141" s="15" t="s">
        <v>127</v>
      </c>
      <c r="G141" t="str">
        <f t="shared" si="28"/>
        <v>45322.355</v>
      </c>
      <c r="H141" s="72">
        <f t="shared" si="29"/>
        <v>1743</v>
      </c>
      <c r="I141" s="81" t="s">
        <v>637</v>
      </c>
      <c r="J141" s="82" t="s">
        <v>638</v>
      </c>
      <c r="K141" s="81">
        <v>1743</v>
      </c>
      <c r="L141" s="81" t="s">
        <v>639</v>
      </c>
      <c r="M141" s="82" t="s">
        <v>148</v>
      </c>
      <c r="N141" s="82"/>
      <c r="O141" s="83" t="s">
        <v>190</v>
      </c>
      <c r="P141" s="83" t="s">
        <v>55</v>
      </c>
    </row>
    <row r="142" spans="1:16" ht="12.75" customHeight="1">
      <c r="A142" s="72" t="str">
        <f t="shared" si="24"/>
        <v> JBAA 96.100 </v>
      </c>
      <c r="B142" s="15" t="str">
        <f t="shared" si="25"/>
        <v>I</v>
      </c>
      <c r="C142" s="72">
        <f t="shared" si="26"/>
        <v>45326.226000000002</v>
      </c>
      <c r="D142" t="str">
        <f t="shared" si="27"/>
        <v>vis</v>
      </c>
      <c r="E142">
        <f>VLOOKUP(C142,A!C$21:E$968,3,FALSE)</f>
        <v>1752.040292891169</v>
      </c>
      <c r="F142" s="15" t="s">
        <v>127</v>
      </c>
      <c r="G142" t="str">
        <f t="shared" si="28"/>
        <v>45326.226</v>
      </c>
      <c r="H142" s="72">
        <f t="shared" si="29"/>
        <v>1752</v>
      </c>
      <c r="I142" s="81" t="s">
        <v>640</v>
      </c>
      <c r="J142" s="82" t="s">
        <v>641</v>
      </c>
      <c r="K142" s="81">
        <v>1752</v>
      </c>
      <c r="L142" s="81" t="s">
        <v>642</v>
      </c>
      <c r="M142" s="82" t="s">
        <v>148</v>
      </c>
      <c r="N142" s="82"/>
      <c r="O142" s="83" t="s">
        <v>190</v>
      </c>
      <c r="P142" s="83" t="s">
        <v>55</v>
      </c>
    </row>
    <row r="143" spans="1:16" ht="12.75" customHeight="1">
      <c r="A143" s="72" t="str">
        <f t="shared" si="24"/>
        <v> JBAA 96.100 </v>
      </c>
      <c r="B143" s="15" t="str">
        <f t="shared" si="25"/>
        <v>I</v>
      </c>
      <c r="C143" s="72">
        <f t="shared" si="26"/>
        <v>45341.262999999999</v>
      </c>
      <c r="D143" t="str">
        <f t="shared" si="27"/>
        <v>vis</v>
      </c>
      <c r="E143">
        <f>VLOOKUP(C143,A!C$21:E$968,3,FALSE)</f>
        <v>1787.0220598926326</v>
      </c>
      <c r="F143" s="15" t="s">
        <v>127</v>
      </c>
      <c r="G143" t="str">
        <f t="shared" si="28"/>
        <v>45341.263</v>
      </c>
      <c r="H143" s="72">
        <f t="shared" si="29"/>
        <v>1787</v>
      </c>
      <c r="I143" s="81" t="s">
        <v>643</v>
      </c>
      <c r="J143" s="82" t="s">
        <v>644</v>
      </c>
      <c r="K143" s="81">
        <v>1787</v>
      </c>
      <c r="L143" s="81" t="s">
        <v>645</v>
      </c>
      <c r="M143" s="82" t="s">
        <v>148</v>
      </c>
      <c r="N143" s="82"/>
      <c r="O143" s="83" t="s">
        <v>190</v>
      </c>
      <c r="P143" s="83" t="s">
        <v>55</v>
      </c>
    </row>
    <row r="144" spans="1:16" ht="12.75" customHeight="1">
      <c r="A144" s="72" t="str">
        <f t="shared" si="24"/>
        <v> JBAA 96.100 </v>
      </c>
      <c r="B144" s="15" t="str">
        <f t="shared" si="25"/>
        <v>I</v>
      </c>
      <c r="C144" s="72">
        <f t="shared" si="26"/>
        <v>45671.387999999999</v>
      </c>
      <c r="D144" t="str">
        <f t="shared" si="27"/>
        <v>vis</v>
      </c>
      <c r="E144">
        <f>VLOOKUP(C144,A!C$21:E$968,3,FALSE)</f>
        <v>2555.0180585200687</v>
      </c>
      <c r="F144" s="15" t="s">
        <v>127</v>
      </c>
      <c r="G144" t="str">
        <f t="shared" si="28"/>
        <v>45671.388</v>
      </c>
      <c r="H144" s="72">
        <f t="shared" si="29"/>
        <v>2555</v>
      </c>
      <c r="I144" s="81" t="s">
        <v>646</v>
      </c>
      <c r="J144" s="82" t="s">
        <v>647</v>
      </c>
      <c r="K144" s="81">
        <v>2555</v>
      </c>
      <c r="L144" s="81" t="s">
        <v>620</v>
      </c>
      <c r="M144" s="82" t="s">
        <v>148</v>
      </c>
      <c r="N144" s="82"/>
      <c r="O144" s="83" t="s">
        <v>190</v>
      </c>
      <c r="P144" s="83" t="s">
        <v>55</v>
      </c>
    </row>
    <row r="145" spans="1:16" ht="12.75" customHeight="1">
      <c r="A145" s="72" t="str">
        <f t="shared" si="24"/>
        <v> JBAA 96.100 </v>
      </c>
      <c r="B145" s="15" t="str">
        <f t="shared" si="25"/>
        <v>I</v>
      </c>
      <c r="C145" s="72">
        <f t="shared" si="26"/>
        <v>45674.383999999998</v>
      </c>
      <c r="D145" t="str">
        <f t="shared" si="27"/>
        <v>vis</v>
      </c>
      <c r="E145">
        <f>VLOOKUP(C145,A!C$21:E$968,3,FALSE)</f>
        <v>2561.9878911952287</v>
      </c>
      <c r="F145" s="15" t="s">
        <v>127</v>
      </c>
      <c r="G145" t="str">
        <f t="shared" si="28"/>
        <v>45674.384</v>
      </c>
      <c r="H145" s="72">
        <f t="shared" si="29"/>
        <v>2562</v>
      </c>
      <c r="I145" s="81" t="s">
        <v>648</v>
      </c>
      <c r="J145" s="82" t="s">
        <v>649</v>
      </c>
      <c r="K145" s="81">
        <v>2562</v>
      </c>
      <c r="L145" s="81" t="s">
        <v>650</v>
      </c>
      <c r="M145" s="82" t="s">
        <v>148</v>
      </c>
      <c r="N145" s="82"/>
      <c r="O145" s="83" t="s">
        <v>190</v>
      </c>
      <c r="P145" s="83" t="s">
        <v>55</v>
      </c>
    </row>
    <row r="146" spans="1:16" ht="12.75" customHeight="1">
      <c r="A146" s="72" t="str">
        <f t="shared" si="24"/>
        <v>BAVM 39 </v>
      </c>
      <c r="B146" s="15" t="str">
        <f t="shared" si="25"/>
        <v>I</v>
      </c>
      <c r="C146" s="72">
        <f t="shared" si="26"/>
        <v>46034.595999999998</v>
      </c>
      <c r="D146" t="str">
        <f t="shared" si="27"/>
        <v>vis</v>
      </c>
      <c r="E146">
        <f>VLOOKUP(C146,A!C$21:E$968,3,FALSE)</f>
        <v>3399.9776667577753</v>
      </c>
      <c r="F146" s="15" t="s">
        <v>127</v>
      </c>
      <c r="G146" t="str">
        <f t="shared" si="28"/>
        <v>46034.596</v>
      </c>
      <c r="H146" s="72">
        <f t="shared" si="29"/>
        <v>3400</v>
      </c>
      <c r="I146" s="81" t="s">
        <v>651</v>
      </c>
      <c r="J146" s="82" t="s">
        <v>652</v>
      </c>
      <c r="K146" s="81">
        <v>3400</v>
      </c>
      <c r="L146" s="81" t="s">
        <v>653</v>
      </c>
      <c r="M146" s="82" t="s">
        <v>196</v>
      </c>
      <c r="N146" s="82"/>
      <c r="O146" s="83" t="s">
        <v>654</v>
      </c>
      <c r="P146" s="84" t="s">
        <v>58</v>
      </c>
    </row>
    <row r="147" spans="1:16" ht="12.75" customHeight="1">
      <c r="A147" s="72" t="str">
        <f t="shared" si="24"/>
        <v> VSSC 68.35 </v>
      </c>
      <c r="B147" s="15" t="str">
        <f t="shared" si="25"/>
        <v>I</v>
      </c>
      <c r="C147" s="72">
        <f t="shared" si="26"/>
        <v>46109.392</v>
      </c>
      <c r="D147" t="str">
        <f t="shared" si="27"/>
        <v>vis</v>
      </c>
      <c r="E147">
        <f>VLOOKUP(C147,A!C$21:E$968,3,FALSE)</f>
        <v>3573.9815401794772</v>
      </c>
      <c r="F147" s="15" t="s">
        <v>127</v>
      </c>
      <c r="G147" t="str">
        <f t="shared" si="28"/>
        <v>46109.392</v>
      </c>
      <c r="H147" s="72">
        <f t="shared" si="29"/>
        <v>3574</v>
      </c>
      <c r="I147" s="81" t="s">
        <v>655</v>
      </c>
      <c r="J147" s="82" t="s">
        <v>656</v>
      </c>
      <c r="K147" s="81">
        <v>3574</v>
      </c>
      <c r="L147" s="81" t="s">
        <v>329</v>
      </c>
      <c r="M147" s="82" t="s">
        <v>148</v>
      </c>
      <c r="N147" s="82"/>
      <c r="O147" s="83" t="s">
        <v>190</v>
      </c>
      <c r="P147" s="83" t="s">
        <v>61</v>
      </c>
    </row>
    <row r="148" spans="1:16" ht="12.75" customHeight="1">
      <c r="A148" s="72" t="str">
        <f t="shared" si="24"/>
        <v> BRNO 28 </v>
      </c>
      <c r="B148" s="15" t="str">
        <f t="shared" si="25"/>
        <v>I</v>
      </c>
      <c r="C148" s="72">
        <f t="shared" si="26"/>
        <v>46728.375</v>
      </c>
      <c r="D148" t="str">
        <f t="shared" si="27"/>
        <v>vis</v>
      </c>
      <c r="E148">
        <f>VLOOKUP(C148,A!C$21:E$968,3,FALSE)</f>
        <v>5013.9708388342488</v>
      </c>
      <c r="F148" s="15" t="s">
        <v>127</v>
      </c>
      <c r="G148" t="str">
        <f t="shared" si="28"/>
        <v>46728.375</v>
      </c>
      <c r="H148" s="72">
        <f t="shared" si="29"/>
        <v>5014</v>
      </c>
      <c r="I148" s="81" t="s">
        <v>657</v>
      </c>
      <c r="J148" s="82" t="s">
        <v>658</v>
      </c>
      <c r="K148" s="81">
        <v>5014</v>
      </c>
      <c r="L148" s="81" t="s">
        <v>659</v>
      </c>
      <c r="M148" s="82" t="s">
        <v>148</v>
      </c>
      <c r="N148" s="82"/>
      <c r="O148" s="83" t="s">
        <v>660</v>
      </c>
      <c r="P148" s="83" t="s">
        <v>62</v>
      </c>
    </row>
    <row r="149" spans="1:16" ht="12.75" customHeight="1">
      <c r="A149" s="72" t="str">
        <f t="shared" si="24"/>
        <v> BRNO 30 </v>
      </c>
      <c r="B149" s="15" t="str">
        <f t="shared" si="25"/>
        <v>I</v>
      </c>
      <c r="C149" s="72">
        <f t="shared" si="26"/>
        <v>47030.57</v>
      </c>
      <c r="D149" t="str">
        <f t="shared" si="27"/>
        <v>vis</v>
      </c>
      <c r="E149">
        <f>VLOOKUP(C149,A!C$21:E$968,3,FALSE)</f>
        <v>5716.9910608871614</v>
      </c>
      <c r="F149" s="15" t="s">
        <v>127</v>
      </c>
      <c r="G149" t="str">
        <f t="shared" si="28"/>
        <v>47030.570</v>
      </c>
      <c r="H149" s="72">
        <f t="shared" si="29"/>
        <v>5717</v>
      </c>
      <c r="I149" s="81" t="s">
        <v>661</v>
      </c>
      <c r="J149" s="82" t="s">
        <v>662</v>
      </c>
      <c r="K149" s="81">
        <v>5717</v>
      </c>
      <c r="L149" s="81" t="s">
        <v>200</v>
      </c>
      <c r="M149" s="82" t="s">
        <v>148</v>
      </c>
      <c r="N149" s="82"/>
      <c r="O149" s="83" t="s">
        <v>663</v>
      </c>
      <c r="P149" s="83" t="s">
        <v>64</v>
      </c>
    </row>
    <row r="150" spans="1:16" ht="12.75" customHeight="1">
      <c r="A150" s="72" t="str">
        <f t="shared" si="24"/>
        <v> BRNO 30 </v>
      </c>
      <c r="B150" s="15" t="str">
        <f t="shared" si="25"/>
        <v>I</v>
      </c>
      <c r="C150" s="72">
        <f t="shared" si="26"/>
        <v>47030.582999999999</v>
      </c>
      <c r="D150" t="str">
        <f t="shared" si="27"/>
        <v>vis</v>
      </c>
      <c r="E150">
        <f>VLOOKUP(C150,A!C$21:E$968,3,FALSE)</f>
        <v>5717.0213038193278</v>
      </c>
      <c r="F150" s="15" t="s">
        <v>127</v>
      </c>
      <c r="G150" t="str">
        <f t="shared" si="28"/>
        <v>47030.583</v>
      </c>
      <c r="H150" s="72">
        <f t="shared" si="29"/>
        <v>5717</v>
      </c>
      <c r="I150" s="81" t="s">
        <v>664</v>
      </c>
      <c r="J150" s="82" t="s">
        <v>665</v>
      </c>
      <c r="K150" s="81">
        <v>5717</v>
      </c>
      <c r="L150" s="81" t="s">
        <v>645</v>
      </c>
      <c r="M150" s="82" t="s">
        <v>148</v>
      </c>
      <c r="N150" s="82"/>
      <c r="O150" s="83" t="s">
        <v>660</v>
      </c>
      <c r="P150" s="83" t="s">
        <v>64</v>
      </c>
    </row>
    <row r="151" spans="1:16" ht="12.75" customHeight="1">
      <c r="A151" s="72" t="str">
        <f t="shared" si="24"/>
        <v> VSSC 73 </v>
      </c>
      <c r="B151" s="15" t="str">
        <f t="shared" si="25"/>
        <v>I</v>
      </c>
      <c r="C151" s="72">
        <f t="shared" si="26"/>
        <v>47853.302000000003</v>
      </c>
      <c r="D151" t="str">
        <f t="shared" si="27"/>
        <v>vis</v>
      </c>
      <c r="E151">
        <f>VLOOKUP(C151,A!C$21:E$968,3,FALSE)</f>
        <v>7630.9778354202945</v>
      </c>
      <c r="F151" s="15" t="s">
        <v>127</v>
      </c>
      <c r="G151" t="str">
        <f t="shared" si="28"/>
        <v>47853.302</v>
      </c>
      <c r="H151" s="72">
        <f t="shared" si="29"/>
        <v>7631</v>
      </c>
      <c r="I151" s="81" t="s">
        <v>666</v>
      </c>
      <c r="J151" s="82" t="s">
        <v>667</v>
      </c>
      <c r="K151" s="81">
        <v>7631</v>
      </c>
      <c r="L151" s="81" t="s">
        <v>653</v>
      </c>
      <c r="M151" s="82" t="s">
        <v>148</v>
      </c>
      <c r="N151" s="82"/>
      <c r="O151" s="83" t="s">
        <v>190</v>
      </c>
      <c r="P151" s="83" t="s">
        <v>72</v>
      </c>
    </row>
    <row r="152" spans="1:16" ht="12.75" customHeight="1">
      <c r="A152" s="72" t="str">
        <f t="shared" si="24"/>
        <v>IBVS 3423 </v>
      </c>
      <c r="B152" s="15" t="str">
        <f t="shared" si="25"/>
        <v>I</v>
      </c>
      <c r="C152" s="72">
        <f t="shared" si="26"/>
        <v>47889.407899999998</v>
      </c>
      <c r="D152" t="str">
        <f t="shared" si="27"/>
        <v>PE</v>
      </c>
      <c r="E152">
        <f>VLOOKUP(C152,A!C$21:E$968,3,FALSE)</f>
        <v>7714.9738573115128</v>
      </c>
      <c r="F152" s="15" t="str">
        <f>LEFT(M152,1)</f>
        <v>E</v>
      </c>
      <c r="G152" t="str">
        <f t="shared" si="28"/>
        <v>47889.4079</v>
      </c>
      <c r="H152" s="72">
        <f t="shared" si="29"/>
        <v>7715</v>
      </c>
      <c r="I152" s="81" t="s">
        <v>668</v>
      </c>
      <c r="J152" s="82" t="s">
        <v>669</v>
      </c>
      <c r="K152" s="81">
        <v>7715</v>
      </c>
      <c r="L152" s="81" t="s">
        <v>285</v>
      </c>
      <c r="M152" s="82" t="s">
        <v>169</v>
      </c>
      <c r="N152" s="82" t="s">
        <v>170</v>
      </c>
      <c r="O152" s="83" t="s">
        <v>238</v>
      </c>
      <c r="P152" s="84" t="s">
        <v>74</v>
      </c>
    </row>
    <row r="153" spans="1:16" ht="12.75" customHeight="1">
      <c r="A153" s="72" t="str">
        <f t="shared" si="24"/>
        <v>BAVM 62 </v>
      </c>
      <c r="B153" s="15" t="str">
        <f t="shared" si="25"/>
        <v>I</v>
      </c>
      <c r="C153" s="72">
        <f t="shared" si="26"/>
        <v>48971.353000000003</v>
      </c>
      <c r="D153" t="str">
        <f t="shared" si="27"/>
        <v>vis</v>
      </c>
      <c r="E153">
        <f>VLOOKUP(C153,A!C$21:E$968,3,FALSE)</f>
        <v>10231.988647268543</v>
      </c>
      <c r="F153" s="15" t="s">
        <v>127</v>
      </c>
      <c r="G153" t="str">
        <f t="shared" si="28"/>
        <v>48971.353</v>
      </c>
      <c r="H153" s="72">
        <f t="shared" si="29"/>
        <v>10232</v>
      </c>
      <c r="I153" s="81" t="s">
        <v>670</v>
      </c>
      <c r="J153" s="82" t="s">
        <v>671</v>
      </c>
      <c r="K153" s="81">
        <v>10232</v>
      </c>
      <c r="L153" s="81" t="s">
        <v>650</v>
      </c>
      <c r="M153" s="82" t="s">
        <v>148</v>
      </c>
      <c r="N153" s="82"/>
      <c r="O153" s="83" t="s">
        <v>219</v>
      </c>
      <c r="P153" s="84" t="s">
        <v>81</v>
      </c>
    </row>
    <row r="154" spans="1:16" ht="12.75" customHeight="1">
      <c r="A154" s="72" t="str">
        <f t="shared" si="24"/>
        <v> AOEB 12 </v>
      </c>
      <c r="B154" s="15" t="str">
        <f t="shared" si="25"/>
        <v>I</v>
      </c>
      <c r="C154" s="72">
        <f t="shared" si="26"/>
        <v>50801.65</v>
      </c>
      <c r="D154" t="str">
        <f t="shared" si="27"/>
        <v>vis</v>
      </c>
      <c r="E154">
        <f>VLOOKUP(C154,A!C$21:E$968,3,FALSE)</f>
        <v>14489.953879528442</v>
      </c>
      <c r="F154" s="15" t="s">
        <v>127</v>
      </c>
      <c r="G154" t="str">
        <f t="shared" si="28"/>
        <v>50801.650</v>
      </c>
      <c r="H154" s="72">
        <f t="shared" si="29"/>
        <v>14490</v>
      </c>
      <c r="I154" s="81" t="s">
        <v>672</v>
      </c>
      <c r="J154" s="82" t="s">
        <v>673</v>
      </c>
      <c r="K154" s="81">
        <v>14490</v>
      </c>
      <c r="L154" s="81" t="s">
        <v>674</v>
      </c>
      <c r="M154" s="82" t="s">
        <v>414</v>
      </c>
      <c r="N154" s="82" t="s">
        <v>675</v>
      </c>
      <c r="O154" s="83" t="s">
        <v>676</v>
      </c>
      <c r="P154" s="83" t="s">
        <v>89</v>
      </c>
    </row>
    <row r="155" spans="1:16" ht="12.75" customHeight="1">
      <c r="A155" s="72" t="str">
        <f t="shared" si="24"/>
        <v> BBS 121 </v>
      </c>
      <c r="B155" s="15" t="str">
        <f t="shared" si="25"/>
        <v>I</v>
      </c>
      <c r="C155" s="72">
        <f t="shared" si="26"/>
        <v>51202.271999999997</v>
      </c>
      <c r="D155" t="str">
        <f t="shared" si="27"/>
        <v>vis</v>
      </c>
      <c r="E155">
        <f>VLOOKUP(C155,A!C$21:E$968,3,FALSE)</f>
        <v>15421.952646547352</v>
      </c>
      <c r="F155" s="15" t="s">
        <v>127</v>
      </c>
      <c r="G155" t="str">
        <f t="shared" si="28"/>
        <v>51202.272</v>
      </c>
      <c r="H155" s="72">
        <f t="shared" si="29"/>
        <v>15422</v>
      </c>
      <c r="I155" s="81" t="s">
        <v>677</v>
      </c>
      <c r="J155" s="82" t="s">
        <v>678</v>
      </c>
      <c r="K155" s="81" t="s">
        <v>679</v>
      </c>
      <c r="L155" s="81" t="s">
        <v>674</v>
      </c>
      <c r="M155" s="82" t="s">
        <v>169</v>
      </c>
      <c r="N155" s="82" t="s">
        <v>170</v>
      </c>
      <c r="O155" s="83" t="s">
        <v>680</v>
      </c>
      <c r="P155" s="83" t="s">
        <v>90</v>
      </c>
    </row>
    <row r="156" spans="1:16" ht="12.75" customHeight="1">
      <c r="A156" s="72" t="str">
        <f t="shared" si="24"/>
        <v> AOEB 12 </v>
      </c>
      <c r="B156" s="15" t="str">
        <f t="shared" si="25"/>
        <v>I</v>
      </c>
      <c r="C156" s="72">
        <f t="shared" si="26"/>
        <v>52266.581899999997</v>
      </c>
      <c r="D156" t="str">
        <f t="shared" si="27"/>
        <v>vis</v>
      </c>
      <c r="E156">
        <f>VLOOKUP(C156,A!C$21:E$968,3,FALSE)</f>
        <v>17897.941270552099</v>
      </c>
      <c r="F156" s="15" t="s">
        <v>127</v>
      </c>
      <c r="G156" t="str">
        <f t="shared" si="28"/>
        <v>52266.5819</v>
      </c>
      <c r="H156" s="72">
        <f t="shared" si="29"/>
        <v>17898</v>
      </c>
      <c r="I156" s="81" t="s">
        <v>681</v>
      </c>
      <c r="J156" s="82" t="s">
        <v>682</v>
      </c>
      <c r="K156" s="81" t="s">
        <v>683</v>
      </c>
      <c r="L156" s="81" t="s">
        <v>684</v>
      </c>
      <c r="M156" s="82" t="s">
        <v>414</v>
      </c>
      <c r="N156" s="82" t="s">
        <v>675</v>
      </c>
      <c r="O156" s="83" t="s">
        <v>685</v>
      </c>
      <c r="P156" s="83" t="s">
        <v>89</v>
      </c>
    </row>
    <row r="157" spans="1:16" ht="12.75" customHeight="1">
      <c r="A157" s="72" t="str">
        <f t="shared" si="24"/>
        <v> AOEB 12 </v>
      </c>
      <c r="B157" s="15" t="str">
        <f t="shared" si="25"/>
        <v>I</v>
      </c>
      <c r="C157" s="72">
        <f t="shared" si="26"/>
        <v>52305.697999999997</v>
      </c>
      <c r="D157" t="str">
        <f t="shared" si="27"/>
        <v>vis</v>
      </c>
      <c r="E157">
        <f>VLOOKUP(C157,A!C$21:E$968,3,FALSE)</f>
        <v>17988.940159705933</v>
      </c>
      <c r="F157" s="15" t="s">
        <v>127</v>
      </c>
      <c r="G157" t="str">
        <f t="shared" si="28"/>
        <v>52305.6980</v>
      </c>
      <c r="H157" s="72">
        <f t="shared" si="29"/>
        <v>17989</v>
      </c>
      <c r="I157" s="81" t="s">
        <v>686</v>
      </c>
      <c r="J157" s="82" t="s">
        <v>687</v>
      </c>
      <c r="K157" s="81" t="s">
        <v>688</v>
      </c>
      <c r="L157" s="81" t="s">
        <v>689</v>
      </c>
      <c r="M157" s="82" t="s">
        <v>414</v>
      </c>
      <c r="N157" s="82" t="s">
        <v>675</v>
      </c>
      <c r="O157" s="83" t="s">
        <v>685</v>
      </c>
      <c r="P157" s="83" t="s">
        <v>89</v>
      </c>
    </row>
    <row r="158" spans="1:16" ht="12.75" customHeight="1">
      <c r="A158" s="72" t="str">
        <f t="shared" si="24"/>
        <v>VSB 40 </v>
      </c>
      <c r="B158" s="15" t="str">
        <f t="shared" si="25"/>
        <v>I</v>
      </c>
      <c r="C158" s="72">
        <f t="shared" si="26"/>
        <v>52581.235500000003</v>
      </c>
      <c r="D158" t="str">
        <f t="shared" si="27"/>
        <v>vis</v>
      </c>
      <c r="E158">
        <f>VLOOKUP(C158,A!C$21:E$968,3,FALSE)</f>
        <v>18629.944922967763</v>
      </c>
      <c r="F158" s="15" t="s">
        <v>127</v>
      </c>
      <c r="G158" t="str">
        <f t="shared" si="28"/>
        <v>52581.2355</v>
      </c>
      <c r="H158" s="72">
        <f t="shared" si="29"/>
        <v>18630</v>
      </c>
      <c r="I158" s="81" t="s">
        <v>690</v>
      </c>
      <c r="J158" s="82" t="s">
        <v>691</v>
      </c>
      <c r="K158" s="81" t="s">
        <v>692</v>
      </c>
      <c r="L158" s="81" t="s">
        <v>693</v>
      </c>
      <c r="M158" s="82" t="s">
        <v>169</v>
      </c>
      <c r="N158" s="82" t="s">
        <v>170</v>
      </c>
      <c r="O158" s="83" t="s">
        <v>694</v>
      </c>
      <c r="P158" s="84" t="s">
        <v>94</v>
      </c>
    </row>
    <row r="159" spans="1:16" ht="12.75" customHeight="1">
      <c r="A159" s="72" t="str">
        <f t="shared" si="24"/>
        <v>VSB 40 </v>
      </c>
      <c r="B159" s="15" t="str">
        <f t="shared" si="25"/>
        <v>I</v>
      </c>
      <c r="C159" s="72">
        <f t="shared" si="26"/>
        <v>52582.095600000001</v>
      </c>
      <c r="D159" t="str">
        <f t="shared" si="27"/>
        <v>vis</v>
      </c>
      <c r="E159">
        <f>VLOOKUP(C159,A!C$21:E$968,3,FALSE)</f>
        <v>18631.94584188762</v>
      </c>
      <c r="F159" s="15" t="s">
        <v>127</v>
      </c>
      <c r="G159" t="str">
        <f t="shared" si="28"/>
        <v>52582.0956</v>
      </c>
      <c r="H159" s="72">
        <f t="shared" si="29"/>
        <v>18632</v>
      </c>
      <c r="I159" s="81" t="s">
        <v>695</v>
      </c>
      <c r="J159" s="82" t="s">
        <v>696</v>
      </c>
      <c r="K159" s="81" t="s">
        <v>697</v>
      </c>
      <c r="L159" s="81" t="s">
        <v>698</v>
      </c>
      <c r="M159" s="82" t="s">
        <v>169</v>
      </c>
      <c r="N159" s="82" t="s">
        <v>170</v>
      </c>
      <c r="O159" s="83" t="s">
        <v>694</v>
      </c>
      <c r="P159" s="84" t="s">
        <v>94</v>
      </c>
    </row>
    <row r="160" spans="1:16" ht="12.75" customHeight="1">
      <c r="A160" s="72" t="str">
        <f t="shared" si="24"/>
        <v>VSB 40 </v>
      </c>
      <c r="B160" s="15" t="str">
        <f t="shared" si="25"/>
        <v>II</v>
      </c>
      <c r="C160" s="72">
        <f t="shared" si="26"/>
        <v>52582.305699999997</v>
      </c>
      <c r="D160" t="str">
        <f t="shared" si="27"/>
        <v>vis</v>
      </c>
      <c r="E160">
        <f>VLOOKUP(C160,A!C$21:E$968,3,FALSE)</f>
        <v>18632.434614199046</v>
      </c>
      <c r="F160" s="15" t="s">
        <v>127</v>
      </c>
      <c r="G160" t="str">
        <f t="shared" si="28"/>
        <v>52582.3057</v>
      </c>
      <c r="H160" s="72">
        <f t="shared" si="29"/>
        <v>18632.5</v>
      </c>
      <c r="I160" s="81" t="s">
        <v>699</v>
      </c>
      <c r="J160" s="82" t="s">
        <v>700</v>
      </c>
      <c r="K160" s="81" t="s">
        <v>701</v>
      </c>
      <c r="L160" s="81" t="s">
        <v>702</v>
      </c>
      <c r="M160" s="82" t="s">
        <v>169</v>
      </c>
      <c r="N160" s="82" t="s">
        <v>170</v>
      </c>
      <c r="O160" s="83" t="s">
        <v>694</v>
      </c>
      <c r="P160" s="84" t="s">
        <v>94</v>
      </c>
    </row>
    <row r="161" spans="1:16" ht="12.75" customHeight="1">
      <c r="A161" s="72" t="str">
        <f t="shared" si="24"/>
        <v>VSB 40 </v>
      </c>
      <c r="B161" s="15" t="str">
        <f t="shared" si="25"/>
        <v>II</v>
      </c>
      <c r="C161" s="72">
        <f t="shared" si="26"/>
        <v>52583.171399999999</v>
      </c>
      <c r="D161" t="str">
        <f t="shared" si="27"/>
        <v>vis</v>
      </c>
      <c r="E161">
        <f>VLOOKUP(C161,A!C$21:E$968,3,FALSE)</f>
        <v>18634.448560843539</v>
      </c>
      <c r="F161" s="15" t="s">
        <v>127</v>
      </c>
      <c r="G161" t="str">
        <f t="shared" si="28"/>
        <v>52583.1714</v>
      </c>
      <c r="H161" s="72">
        <f t="shared" si="29"/>
        <v>18634.5</v>
      </c>
      <c r="I161" s="81" t="s">
        <v>703</v>
      </c>
      <c r="J161" s="82" t="s">
        <v>704</v>
      </c>
      <c r="K161" s="81" t="s">
        <v>705</v>
      </c>
      <c r="L161" s="81" t="s">
        <v>706</v>
      </c>
      <c r="M161" s="82" t="s">
        <v>169</v>
      </c>
      <c r="N161" s="82" t="s">
        <v>170</v>
      </c>
      <c r="O161" s="83" t="s">
        <v>694</v>
      </c>
      <c r="P161" s="84" t="s">
        <v>94</v>
      </c>
    </row>
    <row r="162" spans="1:16" ht="12.75" customHeight="1">
      <c r="A162" s="72" t="str">
        <f t="shared" si="24"/>
        <v>VSB 40 </v>
      </c>
      <c r="B162" s="15" t="str">
        <f t="shared" si="25"/>
        <v>I</v>
      </c>
      <c r="C162" s="72">
        <f t="shared" si="26"/>
        <v>52584.2448</v>
      </c>
      <c r="D162" t="str">
        <f t="shared" si="27"/>
        <v>vis</v>
      </c>
      <c r="E162">
        <f>VLOOKUP(C162,A!C$21:E$968,3,FALSE)</f>
        <v>18636.94569648891</v>
      </c>
      <c r="F162" s="15" t="s">
        <v>127</v>
      </c>
      <c r="G162" t="str">
        <f t="shared" si="28"/>
        <v>52584.2448</v>
      </c>
      <c r="H162" s="72">
        <f t="shared" si="29"/>
        <v>18637</v>
      </c>
      <c r="I162" s="81" t="s">
        <v>707</v>
      </c>
      <c r="J162" s="82" t="s">
        <v>708</v>
      </c>
      <c r="K162" s="81" t="s">
        <v>709</v>
      </c>
      <c r="L162" s="81" t="s">
        <v>698</v>
      </c>
      <c r="M162" s="82" t="s">
        <v>169</v>
      </c>
      <c r="N162" s="82" t="s">
        <v>170</v>
      </c>
      <c r="O162" s="83" t="s">
        <v>694</v>
      </c>
      <c r="P162" s="84" t="s">
        <v>94</v>
      </c>
    </row>
    <row r="163" spans="1:16" ht="12.75" customHeight="1">
      <c r="A163" s="72" t="str">
        <f t="shared" si="24"/>
        <v> AOEB 12 </v>
      </c>
      <c r="B163" s="15" t="str">
        <f t="shared" si="25"/>
        <v>I</v>
      </c>
      <c r="C163" s="72">
        <f t="shared" si="26"/>
        <v>52601.866699999999</v>
      </c>
      <c r="D163" t="str">
        <f t="shared" si="27"/>
        <v>vis</v>
      </c>
      <c r="E163">
        <f>VLOOKUP(C163,A!C$21:E$968,3,FALSE)</f>
        <v>18677.940921595193</v>
      </c>
      <c r="F163" s="15" t="s">
        <v>127</v>
      </c>
      <c r="G163" t="str">
        <f t="shared" si="28"/>
        <v>52601.8667</v>
      </c>
      <c r="H163" s="72">
        <f t="shared" si="29"/>
        <v>18678</v>
      </c>
      <c r="I163" s="81" t="s">
        <v>710</v>
      </c>
      <c r="J163" s="82" t="s">
        <v>711</v>
      </c>
      <c r="K163" s="81" t="s">
        <v>712</v>
      </c>
      <c r="L163" s="81" t="s">
        <v>713</v>
      </c>
      <c r="M163" s="82" t="s">
        <v>414</v>
      </c>
      <c r="N163" s="82" t="s">
        <v>675</v>
      </c>
      <c r="O163" s="83" t="s">
        <v>685</v>
      </c>
      <c r="P163" s="83" t="s">
        <v>89</v>
      </c>
    </row>
    <row r="164" spans="1:16" ht="12.75" customHeight="1">
      <c r="A164" s="72" t="str">
        <f t="shared" si="24"/>
        <v> AOEB 12 </v>
      </c>
      <c r="B164" s="15" t="str">
        <f t="shared" si="25"/>
        <v>I</v>
      </c>
      <c r="C164" s="72">
        <f t="shared" si="26"/>
        <v>52627.656799999997</v>
      </c>
      <c r="D164" t="str">
        <f t="shared" si="27"/>
        <v>vis</v>
      </c>
      <c r="E164">
        <f>VLOOKUP(C164,A!C$21:E$968,3,FALSE)</f>
        <v>18737.93847889682</v>
      </c>
      <c r="F164" s="15" t="s">
        <v>127</v>
      </c>
      <c r="G164" t="str">
        <f t="shared" si="28"/>
        <v>52627.6568</v>
      </c>
      <c r="H164" s="72">
        <f t="shared" si="29"/>
        <v>18738</v>
      </c>
      <c r="I164" s="81" t="s">
        <v>714</v>
      </c>
      <c r="J164" s="82" t="s">
        <v>715</v>
      </c>
      <c r="K164" s="81" t="s">
        <v>716</v>
      </c>
      <c r="L164" s="81" t="s">
        <v>438</v>
      </c>
      <c r="M164" s="82" t="s">
        <v>414</v>
      </c>
      <c r="N164" s="82" t="s">
        <v>675</v>
      </c>
      <c r="O164" s="83" t="s">
        <v>685</v>
      </c>
      <c r="P164" s="83" t="s">
        <v>89</v>
      </c>
    </row>
    <row r="165" spans="1:16" ht="12.75" customHeight="1">
      <c r="A165" s="72" t="str">
        <f t="shared" si="24"/>
        <v>VSB 43 </v>
      </c>
      <c r="B165" s="15" t="str">
        <f t="shared" si="25"/>
        <v>I</v>
      </c>
      <c r="C165" s="72">
        <f t="shared" si="26"/>
        <v>53302.097000000002</v>
      </c>
      <c r="D165" t="str">
        <f t="shared" si="27"/>
        <v>vis</v>
      </c>
      <c r="E165">
        <f>VLOOKUP(C165,A!C$21:E$968,3,FALSE)</f>
        <v>20306.942265079302</v>
      </c>
      <c r="F165" s="15" t="s">
        <v>127</v>
      </c>
      <c r="G165" t="str">
        <f t="shared" si="28"/>
        <v>53302.097</v>
      </c>
      <c r="H165" s="72">
        <f t="shared" si="29"/>
        <v>20307</v>
      </c>
      <c r="I165" s="81" t="s">
        <v>717</v>
      </c>
      <c r="J165" s="82" t="s">
        <v>718</v>
      </c>
      <c r="K165" s="81" t="s">
        <v>719</v>
      </c>
      <c r="L165" s="81" t="s">
        <v>720</v>
      </c>
      <c r="M165" s="82" t="s">
        <v>148</v>
      </c>
      <c r="N165" s="82"/>
      <c r="O165" s="83" t="s">
        <v>721</v>
      </c>
      <c r="P165" s="84" t="s">
        <v>98</v>
      </c>
    </row>
    <row r="166" spans="1:16" ht="12.75" customHeight="1">
      <c r="A166" s="72" t="str">
        <f t="shared" si="24"/>
        <v>IBVS 5741 </v>
      </c>
      <c r="B166" s="15" t="str">
        <f t="shared" si="25"/>
        <v>I</v>
      </c>
      <c r="C166" s="72">
        <f t="shared" si="26"/>
        <v>53611.585899999998</v>
      </c>
      <c r="D166" t="str">
        <f t="shared" si="27"/>
        <v>vis</v>
      </c>
      <c r="E166">
        <f>VLOOKUP(C166,A!C$21:E$968,3,FALSE)</f>
        <v>21026.930865820243</v>
      </c>
      <c r="F166" s="15" t="s">
        <v>127</v>
      </c>
      <c r="G166" t="str">
        <f t="shared" si="28"/>
        <v>53611.5859</v>
      </c>
      <c r="H166" s="72">
        <f t="shared" si="29"/>
        <v>21027</v>
      </c>
      <c r="I166" s="81" t="s">
        <v>722</v>
      </c>
      <c r="J166" s="82" t="s">
        <v>723</v>
      </c>
      <c r="K166" s="81" t="s">
        <v>724</v>
      </c>
      <c r="L166" s="81" t="s">
        <v>725</v>
      </c>
      <c r="M166" s="82" t="s">
        <v>169</v>
      </c>
      <c r="N166" s="82" t="s">
        <v>170</v>
      </c>
      <c r="O166" s="83" t="s">
        <v>726</v>
      </c>
      <c r="P166" s="84" t="s">
        <v>727</v>
      </c>
    </row>
    <row r="167" spans="1:16" ht="12.75" customHeight="1">
      <c r="A167" s="72" t="str">
        <f t="shared" si="24"/>
        <v>VSB 44 </v>
      </c>
      <c r="B167" s="15" t="str">
        <f t="shared" si="25"/>
        <v>I</v>
      </c>
      <c r="C167" s="72">
        <f t="shared" si="26"/>
        <v>53644.254800000002</v>
      </c>
      <c r="D167" t="str">
        <f t="shared" si="27"/>
        <v>vis</v>
      </c>
      <c r="E167">
        <f>VLOOKUP(C167,A!C$21:E$968,3,FALSE)</f>
        <v>21102.931121721987</v>
      </c>
      <c r="F167" s="15" t="s">
        <v>127</v>
      </c>
      <c r="G167" t="str">
        <f t="shared" si="28"/>
        <v>53644.2548</v>
      </c>
      <c r="H167" s="72">
        <f t="shared" si="29"/>
        <v>21103</v>
      </c>
      <c r="I167" s="81" t="s">
        <v>728</v>
      </c>
      <c r="J167" s="82" t="s">
        <v>729</v>
      </c>
      <c r="K167" s="81" t="s">
        <v>730</v>
      </c>
      <c r="L167" s="81" t="s">
        <v>481</v>
      </c>
      <c r="M167" s="82" t="s">
        <v>169</v>
      </c>
      <c r="N167" s="82" t="s">
        <v>170</v>
      </c>
      <c r="O167" s="83" t="s">
        <v>731</v>
      </c>
      <c r="P167" s="84" t="s">
        <v>103</v>
      </c>
    </row>
    <row r="168" spans="1:16" ht="12.75" customHeight="1">
      <c r="A168" s="72" t="str">
        <f t="shared" si="24"/>
        <v>VSB 45 </v>
      </c>
      <c r="B168" s="15" t="str">
        <f t="shared" si="25"/>
        <v>I</v>
      </c>
      <c r="C168" s="72">
        <f t="shared" si="26"/>
        <v>54027.250599999999</v>
      </c>
      <c r="D168" t="str">
        <f t="shared" si="27"/>
        <v>vis</v>
      </c>
      <c r="E168">
        <f>VLOOKUP(C168,A!C$21:E$968,3,FALSE)</f>
        <v>21993.924660203204</v>
      </c>
      <c r="F168" s="15" t="s">
        <v>127</v>
      </c>
      <c r="G168" t="str">
        <f t="shared" si="28"/>
        <v>54027.2506</v>
      </c>
      <c r="H168" s="72">
        <f t="shared" si="29"/>
        <v>21994</v>
      </c>
      <c r="I168" s="81" t="s">
        <v>732</v>
      </c>
      <c r="J168" s="82" t="s">
        <v>733</v>
      </c>
      <c r="K168" s="81" t="s">
        <v>734</v>
      </c>
      <c r="L168" s="81" t="s">
        <v>735</v>
      </c>
      <c r="M168" s="82" t="s">
        <v>169</v>
      </c>
      <c r="N168" s="82" t="s">
        <v>170</v>
      </c>
      <c r="O168" s="83" t="s">
        <v>736</v>
      </c>
      <c r="P168" s="84" t="s">
        <v>106</v>
      </c>
    </row>
    <row r="169" spans="1:16" ht="12.75" customHeight="1">
      <c r="A169" s="72" t="str">
        <f t="shared" si="24"/>
        <v>VSB 45 </v>
      </c>
      <c r="B169" s="15" t="str">
        <f t="shared" si="25"/>
        <v>I</v>
      </c>
      <c r="C169" s="72">
        <f t="shared" si="26"/>
        <v>54090.005499999999</v>
      </c>
      <c r="D169" t="str">
        <f t="shared" si="27"/>
        <v>vis</v>
      </c>
      <c r="E169">
        <f>VLOOKUP(C169,A!C$21:E$968,3,FALSE)</f>
        <v>22139.916366660651</v>
      </c>
      <c r="F169" s="15" t="s">
        <v>127</v>
      </c>
      <c r="G169" t="str">
        <f t="shared" si="28"/>
        <v>54090.0055</v>
      </c>
      <c r="H169" s="72">
        <f t="shared" si="29"/>
        <v>22140</v>
      </c>
      <c r="I169" s="81" t="s">
        <v>737</v>
      </c>
      <c r="J169" s="82" t="s">
        <v>738</v>
      </c>
      <c r="K169" s="81">
        <v>22140</v>
      </c>
      <c r="L169" s="81" t="s">
        <v>739</v>
      </c>
      <c r="M169" s="82" t="s">
        <v>169</v>
      </c>
      <c r="N169" s="82" t="s">
        <v>170</v>
      </c>
      <c r="O169" s="83" t="s">
        <v>736</v>
      </c>
      <c r="P169" s="84" t="s">
        <v>106</v>
      </c>
    </row>
    <row r="170" spans="1:16" ht="12.75" customHeight="1">
      <c r="A170" s="72" t="str">
        <f t="shared" si="24"/>
        <v>VSB 45 </v>
      </c>
      <c r="B170" s="15" t="str">
        <f t="shared" si="25"/>
        <v>II</v>
      </c>
      <c r="C170" s="72">
        <f t="shared" si="26"/>
        <v>54091.951099999998</v>
      </c>
      <c r="D170" t="str">
        <f t="shared" si="27"/>
        <v>vis</v>
      </c>
      <c r="E170">
        <f>VLOOKUP(C170,A!C$21:E$968,3,FALSE)</f>
        <v>22144.442570416588</v>
      </c>
      <c r="F170" s="15" t="s">
        <v>127</v>
      </c>
      <c r="G170" t="str">
        <f t="shared" si="28"/>
        <v>54091.9511</v>
      </c>
      <c r="H170" s="72">
        <f t="shared" si="29"/>
        <v>22144.5</v>
      </c>
      <c r="I170" s="81" t="s">
        <v>740</v>
      </c>
      <c r="J170" s="82" t="s">
        <v>741</v>
      </c>
      <c r="K170" s="81">
        <v>22144.5</v>
      </c>
      <c r="L170" s="81" t="s">
        <v>420</v>
      </c>
      <c r="M170" s="82" t="s">
        <v>169</v>
      </c>
      <c r="N170" s="82" t="s">
        <v>170</v>
      </c>
      <c r="O170" s="83" t="s">
        <v>736</v>
      </c>
      <c r="P170" s="84" t="s">
        <v>106</v>
      </c>
    </row>
    <row r="171" spans="1:16" ht="12.75" customHeight="1">
      <c r="A171" s="72" t="str">
        <f t="shared" ref="A171:A197" si="30">P171</f>
        <v>VSB 45 </v>
      </c>
      <c r="B171" s="15" t="str">
        <f t="shared" ref="B171:B197" si="31">IF(H171=INT(H171),"I","II")</f>
        <v>I</v>
      </c>
      <c r="C171" s="72">
        <f t="shared" ref="C171:C197" si="32">1*G171</f>
        <v>54092.1584</v>
      </c>
      <c r="D171" t="str">
        <f t="shared" ref="D171:D197" si="33">VLOOKUP(F171,I$1:J$5,2,FALSE)</f>
        <v>vis</v>
      </c>
      <c r="E171">
        <f>VLOOKUP(C171,A!C$21:E$968,3,FALSE)</f>
        <v>22144.924828865711</v>
      </c>
      <c r="F171" s="15" t="s">
        <v>127</v>
      </c>
      <c r="G171" t="str">
        <f t="shared" ref="G171:G197" si="34">MID(I171,3,LEN(I171)-3)</f>
        <v>54092.1584</v>
      </c>
      <c r="H171" s="72">
        <f t="shared" ref="H171:H197" si="35">1*K171</f>
        <v>22145</v>
      </c>
      <c r="I171" s="81" t="s">
        <v>742</v>
      </c>
      <c r="J171" s="82" t="s">
        <v>743</v>
      </c>
      <c r="K171" s="81">
        <v>22145</v>
      </c>
      <c r="L171" s="81" t="s">
        <v>744</v>
      </c>
      <c r="M171" s="82" t="s">
        <v>169</v>
      </c>
      <c r="N171" s="82" t="s">
        <v>170</v>
      </c>
      <c r="O171" s="83" t="s">
        <v>736</v>
      </c>
      <c r="P171" s="84" t="s">
        <v>106</v>
      </c>
    </row>
    <row r="172" spans="1:16" ht="12.75" customHeight="1">
      <c r="A172" s="72" t="str">
        <f t="shared" si="30"/>
        <v>VSB 46 </v>
      </c>
      <c r="B172" s="15" t="str">
        <f t="shared" si="31"/>
        <v>II</v>
      </c>
      <c r="C172" s="72">
        <f t="shared" si="32"/>
        <v>54320.182399999998</v>
      </c>
      <c r="D172" t="str">
        <f t="shared" si="33"/>
        <v>vis</v>
      </c>
      <c r="E172">
        <f>VLOOKUP(C172,A!C$21:E$968,3,FALSE)</f>
        <v>22675.395164620415</v>
      </c>
      <c r="F172" s="15" t="s">
        <v>127</v>
      </c>
      <c r="G172" t="str">
        <f t="shared" si="34"/>
        <v>54320.1824</v>
      </c>
      <c r="H172" s="72">
        <f t="shared" si="35"/>
        <v>22675.5</v>
      </c>
      <c r="I172" s="81" t="s">
        <v>745</v>
      </c>
      <c r="J172" s="82" t="s">
        <v>746</v>
      </c>
      <c r="K172" s="81">
        <v>22675.5</v>
      </c>
      <c r="L172" s="81" t="s">
        <v>747</v>
      </c>
      <c r="M172" s="82" t="s">
        <v>414</v>
      </c>
      <c r="N172" s="82" t="s">
        <v>748</v>
      </c>
      <c r="O172" s="83" t="s">
        <v>749</v>
      </c>
      <c r="P172" s="84" t="s">
        <v>109</v>
      </c>
    </row>
    <row r="173" spans="1:16" ht="12.75" customHeight="1">
      <c r="A173" s="72" t="str">
        <f t="shared" si="30"/>
        <v>VSB 46 </v>
      </c>
      <c r="B173" s="15" t="str">
        <f t="shared" si="31"/>
        <v>II</v>
      </c>
      <c r="C173" s="72">
        <f t="shared" si="32"/>
        <v>54320.196799999998</v>
      </c>
      <c r="D173" t="str">
        <f t="shared" si="33"/>
        <v>vis</v>
      </c>
      <c r="E173">
        <f>VLOOKUP(C173,A!C$21:E$968,3,FALSE)</f>
        <v>22675.428664483738</v>
      </c>
      <c r="F173" s="15" t="s">
        <v>127</v>
      </c>
      <c r="G173" t="str">
        <f t="shared" si="34"/>
        <v>54320.1968</v>
      </c>
      <c r="H173" s="72">
        <f t="shared" si="35"/>
        <v>22675.5</v>
      </c>
      <c r="I173" s="81" t="s">
        <v>750</v>
      </c>
      <c r="J173" s="82" t="s">
        <v>751</v>
      </c>
      <c r="K173" s="81">
        <v>22675.5</v>
      </c>
      <c r="L173" s="81" t="s">
        <v>752</v>
      </c>
      <c r="M173" s="82" t="s">
        <v>414</v>
      </c>
      <c r="N173" s="82" t="s">
        <v>127</v>
      </c>
      <c r="O173" s="83" t="s">
        <v>749</v>
      </c>
      <c r="P173" s="84" t="s">
        <v>109</v>
      </c>
    </row>
    <row r="174" spans="1:16" ht="12.75" customHeight="1">
      <c r="A174" s="72" t="str">
        <f t="shared" si="30"/>
        <v>VSB 46 </v>
      </c>
      <c r="B174" s="15" t="str">
        <f t="shared" si="31"/>
        <v>II</v>
      </c>
      <c r="C174" s="72">
        <f t="shared" si="32"/>
        <v>54323.198299999996</v>
      </c>
      <c r="D174" t="str">
        <f t="shared" si="33"/>
        <v>vis</v>
      </c>
      <c r="E174">
        <f>VLOOKUP(C174,A!C$21:E$968,3,FALSE)</f>
        <v>22682.411292245582</v>
      </c>
      <c r="F174" s="15" t="s">
        <v>127</v>
      </c>
      <c r="G174" t="str">
        <f t="shared" si="34"/>
        <v>54323.1983</v>
      </c>
      <c r="H174" s="72">
        <f t="shared" si="35"/>
        <v>22682.5</v>
      </c>
      <c r="I174" s="81" t="s">
        <v>753</v>
      </c>
      <c r="J174" s="82" t="s">
        <v>754</v>
      </c>
      <c r="K174" s="81">
        <v>22682.5</v>
      </c>
      <c r="L174" s="81" t="s">
        <v>499</v>
      </c>
      <c r="M174" s="82" t="s">
        <v>414</v>
      </c>
      <c r="N174" s="82" t="s">
        <v>127</v>
      </c>
      <c r="O174" s="83" t="s">
        <v>749</v>
      </c>
      <c r="P174" s="84" t="s">
        <v>109</v>
      </c>
    </row>
    <row r="175" spans="1:16" ht="12.75" customHeight="1">
      <c r="A175" s="72" t="str">
        <f t="shared" si="30"/>
        <v>VSB 46 </v>
      </c>
      <c r="B175" s="15" t="str">
        <f t="shared" si="31"/>
        <v>I</v>
      </c>
      <c r="C175" s="72">
        <f t="shared" si="32"/>
        <v>54327.2788</v>
      </c>
      <c r="D175" t="str">
        <f t="shared" si="33"/>
        <v>vis</v>
      </c>
      <c r="E175">
        <f>VLOOKUP(C175,A!C$21:E$968,3,FALSE)</f>
        <v>22691.904083377434</v>
      </c>
      <c r="F175" s="15" t="s">
        <v>127</v>
      </c>
      <c r="G175" t="str">
        <f t="shared" si="34"/>
        <v>54327.2788</v>
      </c>
      <c r="H175" s="72">
        <f t="shared" si="35"/>
        <v>22692</v>
      </c>
      <c r="I175" s="81" t="s">
        <v>755</v>
      </c>
      <c r="J175" s="82" t="s">
        <v>756</v>
      </c>
      <c r="K175" s="81">
        <v>22692</v>
      </c>
      <c r="L175" s="81" t="s">
        <v>757</v>
      </c>
      <c r="M175" s="82" t="s">
        <v>414</v>
      </c>
      <c r="N175" s="82" t="s">
        <v>127</v>
      </c>
      <c r="O175" s="83" t="s">
        <v>749</v>
      </c>
      <c r="P175" s="84" t="s">
        <v>109</v>
      </c>
    </row>
    <row r="176" spans="1:16" ht="12.75" customHeight="1">
      <c r="A176" s="72" t="str">
        <f t="shared" si="30"/>
        <v>VSB 46 </v>
      </c>
      <c r="B176" s="15" t="str">
        <f t="shared" si="31"/>
        <v>I</v>
      </c>
      <c r="C176" s="72">
        <f t="shared" si="32"/>
        <v>54340.182000000001</v>
      </c>
      <c r="D176" t="str">
        <f t="shared" si="33"/>
        <v>vis</v>
      </c>
      <c r="E176">
        <f>VLOOKUP(C176,A!C$21:E$968,3,FALSE)</f>
        <v>22721.92182202034</v>
      </c>
      <c r="F176" s="15" t="s">
        <v>127</v>
      </c>
      <c r="G176" t="str">
        <f t="shared" si="34"/>
        <v>54340.1820</v>
      </c>
      <c r="H176" s="72">
        <f t="shared" si="35"/>
        <v>22722</v>
      </c>
      <c r="I176" s="81" t="s">
        <v>758</v>
      </c>
      <c r="J176" s="82" t="s">
        <v>759</v>
      </c>
      <c r="K176" s="81">
        <v>22722</v>
      </c>
      <c r="L176" s="81" t="s">
        <v>760</v>
      </c>
      <c r="M176" s="82" t="s">
        <v>414</v>
      </c>
      <c r="N176" s="82" t="s">
        <v>127</v>
      </c>
      <c r="O176" s="83" t="s">
        <v>749</v>
      </c>
      <c r="P176" s="84" t="s">
        <v>109</v>
      </c>
    </row>
    <row r="177" spans="1:16" ht="12.75" customHeight="1">
      <c r="A177" s="72" t="str">
        <f t="shared" si="30"/>
        <v>VSB 46 </v>
      </c>
      <c r="B177" s="15" t="str">
        <f t="shared" si="31"/>
        <v>I</v>
      </c>
      <c r="C177" s="72">
        <f t="shared" si="32"/>
        <v>54417.985200000003</v>
      </c>
      <c r="D177" t="str">
        <f t="shared" si="33"/>
        <v>vis</v>
      </c>
      <c r="E177">
        <f>VLOOKUP(C177,A!C$21:E$968,3,FALSE)</f>
        <v>22902.921583566458</v>
      </c>
      <c r="F177" s="15" t="s">
        <v>127</v>
      </c>
      <c r="G177" t="str">
        <f t="shared" si="34"/>
        <v>54417.9852</v>
      </c>
      <c r="H177" s="72">
        <f t="shared" si="35"/>
        <v>22903</v>
      </c>
      <c r="I177" s="81" t="s">
        <v>761</v>
      </c>
      <c r="J177" s="82" t="s">
        <v>762</v>
      </c>
      <c r="K177" s="81">
        <v>22903</v>
      </c>
      <c r="L177" s="81" t="s">
        <v>763</v>
      </c>
      <c r="M177" s="82" t="s">
        <v>414</v>
      </c>
      <c r="N177" s="82" t="s">
        <v>748</v>
      </c>
      <c r="O177" s="83" t="s">
        <v>749</v>
      </c>
      <c r="P177" s="84" t="s">
        <v>109</v>
      </c>
    </row>
    <row r="178" spans="1:16" ht="12.75" customHeight="1">
      <c r="A178" s="72" t="str">
        <f t="shared" si="30"/>
        <v>VSB 46 </v>
      </c>
      <c r="B178" s="15" t="str">
        <f t="shared" si="31"/>
        <v>I</v>
      </c>
      <c r="C178" s="72">
        <f t="shared" si="32"/>
        <v>54417.985500000003</v>
      </c>
      <c r="D178" t="str">
        <f t="shared" si="33"/>
        <v>vis</v>
      </c>
      <c r="E178">
        <f>VLOOKUP(C178,A!C$21:E$968,3,FALSE)</f>
        <v>22902.922281480278</v>
      </c>
      <c r="F178" s="15" t="s">
        <v>127</v>
      </c>
      <c r="G178" t="str">
        <f t="shared" si="34"/>
        <v>54417.9855</v>
      </c>
      <c r="H178" s="72">
        <f t="shared" si="35"/>
        <v>22903</v>
      </c>
      <c r="I178" s="81" t="s">
        <v>764</v>
      </c>
      <c r="J178" s="82" t="s">
        <v>765</v>
      </c>
      <c r="K178" s="81">
        <v>22903</v>
      </c>
      <c r="L178" s="81" t="s">
        <v>766</v>
      </c>
      <c r="M178" s="82" t="s">
        <v>414</v>
      </c>
      <c r="N178" s="82" t="s">
        <v>127</v>
      </c>
      <c r="O178" s="83" t="s">
        <v>749</v>
      </c>
      <c r="P178" s="84" t="s">
        <v>109</v>
      </c>
    </row>
    <row r="179" spans="1:16" ht="12.75" customHeight="1">
      <c r="A179" s="72" t="str">
        <f t="shared" si="30"/>
        <v>OEJV 0094 </v>
      </c>
      <c r="B179" s="15" t="str">
        <f t="shared" si="31"/>
        <v>I</v>
      </c>
      <c r="C179" s="72">
        <f t="shared" si="32"/>
        <v>54433.4594</v>
      </c>
      <c r="D179" t="str">
        <f t="shared" si="33"/>
        <v>vis</v>
      </c>
      <c r="E179" t="e">
        <f>VLOOKUP(C179,A!C$21:E$968,3,FALSE)</f>
        <v>#N/A</v>
      </c>
      <c r="F179" s="15" t="s">
        <v>127</v>
      </c>
      <c r="G179" t="str">
        <f t="shared" si="34"/>
        <v>54433.4594</v>
      </c>
      <c r="H179" s="72">
        <f t="shared" si="35"/>
        <v>22939</v>
      </c>
      <c r="I179" s="81" t="s">
        <v>767</v>
      </c>
      <c r="J179" s="82" t="s">
        <v>768</v>
      </c>
      <c r="K179" s="81">
        <v>22939</v>
      </c>
      <c r="L179" s="81" t="s">
        <v>769</v>
      </c>
      <c r="M179" s="82" t="s">
        <v>414</v>
      </c>
      <c r="N179" s="82" t="s">
        <v>44</v>
      </c>
      <c r="O179" s="83" t="s">
        <v>456</v>
      </c>
      <c r="P179" s="84" t="s">
        <v>770</v>
      </c>
    </row>
    <row r="180" spans="1:16" ht="12.75" customHeight="1">
      <c r="A180" s="72" t="str">
        <f t="shared" si="30"/>
        <v>OEJV 0094 </v>
      </c>
      <c r="B180" s="15" t="str">
        <f t="shared" si="31"/>
        <v>I</v>
      </c>
      <c r="C180" s="72">
        <f t="shared" si="32"/>
        <v>54433.459499999997</v>
      </c>
      <c r="D180" t="str">
        <f t="shared" si="33"/>
        <v>vis</v>
      </c>
      <c r="E180" t="e">
        <f>VLOOKUP(C180,A!C$21:E$968,3,FALSE)</f>
        <v>#N/A</v>
      </c>
      <c r="F180" s="15" t="s">
        <v>127</v>
      </c>
      <c r="G180" t="str">
        <f t="shared" si="34"/>
        <v>54433.4595</v>
      </c>
      <c r="H180" s="72">
        <f t="shared" si="35"/>
        <v>22939</v>
      </c>
      <c r="I180" s="81" t="s">
        <v>771</v>
      </c>
      <c r="J180" s="82" t="s">
        <v>768</v>
      </c>
      <c r="K180" s="81">
        <v>22939</v>
      </c>
      <c r="L180" s="81" t="s">
        <v>772</v>
      </c>
      <c r="M180" s="82" t="s">
        <v>414</v>
      </c>
      <c r="N180" s="82" t="s">
        <v>127</v>
      </c>
      <c r="O180" s="83" t="s">
        <v>456</v>
      </c>
      <c r="P180" s="84" t="s">
        <v>770</v>
      </c>
    </row>
    <row r="181" spans="1:16" ht="12.75" customHeight="1">
      <c r="A181" s="72" t="str">
        <f t="shared" si="30"/>
        <v>OEJV 0094 </v>
      </c>
      <c r="B181" s="15" t="str">
        <f t="shared" si="31"/>
        <v>I</v>
      </c>
      <c r="C181" s="72">
        <f t="shared" si="32"/>
        <v>54433.459699999999</v>
      </c>
      <c r="D181" t="str">
        <f t="shared" si="33"/>
        <v>vis</v>
      </c>
      <c r="E181" t="e">
        <f>VLOOKUP(C181,A!C$21:E$968,3,FALSE)</f>
        <v>#N/A</v>
      </c>
      <c r="F181" s="15" t="s">
        <v>127</v>
      </c>
      <c r="G181" t="str">
        <f t="shared" si="34"/>
        <v>54433.4597</v>
      </c>
      <c r="H181" s="72">
        <f t="shared" si="35"/>
        <v>22939</v>
      </c>
      <c r="I181" s="81" t="s">
        <v>773</v>
      </c>
      <c r="J181" s="82" t="s">
        <v>768</v>
      </c>
      <c r="K181" s="81">
        <v>22939</v>
      </c>
      <c r="L181" s="81" t="s">
        <v>774</v>
      </c>
      <c r="M181" s="82" t="s">
        <v>414</v>
      </c>
      <c r="N181" s="82" t="s">
        <v>465</v>
      </c>
      <c r="O181" s="83" t="s">
        <v>456</v>
      </c>
      <c r="P181" s="84" t="s">
        <v>770</v>
      </c>
    </row>
    <row r="182" spans="1:16" ht="12.75" customHeight="1">
      <c r="A182" s="72" t="str">
        <f t="shared" si="30"/>
        <v>OEJV 0094 </v>
      </c>
      <c r="B182" s="15" t="str">
        <f t="shared" si="31"/>
        <v>I</v>
      </c>
      <c r="C182" s="72">
        <f t="shared" si="32"/>
        <v>54517.282099999997</v>
      </c>
      <c r="D182" t="str">
        <f t="shared" si="33"/>
        <v>vis</v>
      </c>
      <c r="E182" t="e">
        <f>VLOOKUP(C182,A!C$21:E$968,3,FALSE)</f>
        <v>#N/A</v>
      </c>
      <c r="F182" s="15" t="s">
        <v>127</v>
      </c>
      <c r="G182" t="str">
        <f t="shared" si="34"/>
        <v>54517.2821</v>
      </c>
      <c r="H182" s="72">
        <f t="shared" si="35"/>
        <v>23134</v>
      </c>
      <c r="I182" s="81" t="s">
        <v>775</v>
      </c>
      <c r="J182" s="82" t="s">
        <v>776</v>
      </c>
      <c r="K182" s="81">
        <v>23134</v>
      </c>
      <c r="L182" s="81" t="s">
        <v>777</v>
      </c>
      <c r="M182" s="82" t="s">
        <v>414</v>
      </c>
      <c r="N182" s="82" t="s">
        <v>465</v>
      </c>
      <c r="O182" s="83" t="s">
        <v>466</v>
      </c>
      <c r="P182" s="84" t="s">
        <v>770</v>
      </c>
    </row>
    <row r="183" spans="1:16" ht="12.75" customHeight="1">
      <c r="A183" s="72" t="str">
        <f t="shared" si="30"/>
        <v>VSB 48 </v>
      </c>
      <c r="B183" s="15" t="str">
        <f t="shared" si="31"/>
        <v>I</v>
      </c>
      <c r="C183" s="72">
        <f t="shared" si="32"/>
        <v>54720.170700000002</v>
      </c>
      <c r="D183" t="str">
        <f t="shared" si="33"/>
        <v>vis</v>
      </c>
      <c r="E183">
        <f>VLOOKUP(C183,A!C$21:E$968,3,FALSE)</f>
        <v>23605.919705015094</v>
      </c>
      <c r="F183" s="15" t="s">
        <v>127</v>
      </c>
      <c r="G183" t="str">
        <f t="shared" si="34"/>
        <v>54720.1707</v>
      </c>
      <c r="H183" s="72">
        <f t="shared" si="35"/>
        <v>23606</v>
      </c>
      <c r="I183" s="81" t="s">
        <v>778</v>
      </c>
      <c r="J183" s="82" t="s">
        <v>779</v>
      </c>
      <c r="K183" s="81">
        <v>23606</v>
      </c>
      <c r="L183" s="81" t="s">
        <v>780</v>
      </c>
      <c r="M183" s="82" t="s">
        <v>414</v>
      </c>
      <c r="N183" s="82" t="s">
        <v>140</v>
      </c>
      <c r="O183" s="83" t="s">
        <v>749</v>
      </c>
      <c r="P183" s="84" t="s">
        <v>112</v>
      </c>
    </row>
    <row r="184" spans="1:16" ht="12.75" customHeight="1">
      <c r="A184" s="72" t="str">
        <f t="shared" si="30"/>
        <v>VSB 48 </v>
      </c>
      <c r="B184" s="15" t="str">
        <f t="shared" si="31"/>
        <v>II</v>
      </c>
      <c r="C184" s="72">
        <f t="shared" si="32"/>
        <v>54790.006399999998</v>
      </c>
      <c r="D184" t="str">
        <f t="shared" si="33"/>
        <v>vis</v>
      </c>
      <c r="E184">
        <f>VLOOKUP(C184,A!C$21:E$968,3,FALSE)</f>
        <v>23768.384038710945</v>
      </c>
      <c r="F184" s="15" t="s">
        <v>127</v>
      </c>
      <c r="G184" t="str">
        <f t="shared" si="34"/>
        <v>54790.0064</v>
      </c>
      <c r="H184" s="72">
        <f t="shared" si="35"/>
        <v>23768.5</v>
      </c>
      <c r="I184" s="81" t="s">
        <v>781</v>
      </c>
      <c r="J184" s="82" t="s">
        <v>782</v>
      </c>
      <c r="K184" s="81">
        <v>23768.5</v>
      </c>
      <c r="L184" s="81" t="s">
        <v>783</v>
      </c>
      <c r="M184" s="82" t="s">
        <v>414</v>
      </c>
      <c r="N184" s="82" t="s">
        <v>140</v>
      </c>
      <c r="O184" s="83" t="s">
        <v>749</v>
      </c>
      <c r="P184" s="84" t="s">
        <v>112</v>
      </c>
    </row>
    <row r="185" spans="1:16" ht="12.75" customHeight="1">
      <c r="A185" s="72" t="str">
        <f t="shared" si="30"/>
        <v>VSB 50 </v>
      </c>
      <c r="B185" s="15" t="str">
        <f t="shared" si="31"/>
        <v>I</v>
      </c>
      <c r="C185" s="72">
        <f t="shared" si="32"/>
        <v>55143.141499999998</v>
      </c>
      <c r="D185" t="str">
        <f t="shared" si="33"/>
        <v>vis</v>
      </c>
      <c r="E185">
        <f>VLOOKUP(C185,A!C$21:E$968,3,FALSE)</f>
        <v>24589.91025991473</v>
      </c>
      <c r="F185" s="15" t="s">
        <v>127</v>
      </c>
      <c r="G185" t="str">
        <f t="shared" si="34"/>
        <v>55143.1415</v>
      </c>
      <c r="H185" s="72">
        <f t="shared" si="35"/>
        <v>24590</v>
      </c>
      <c r="I185" s="81" t="s">
        <v>784</v>
      </c>
      <c r="J185" s="82" t="s">
        <v>785</v>
      </c>
      <c r="K185" s="81">
        <v>24590</v>
      </c>
      <c r="L185" s="81" t="s">
        <v>786</v>
      </c>
      <c r="M185" s="82" t="s">
        <v>414</v>
      </c>
      <c r="N185" s="82" t="s">
        <v>135</v>
      </c>
      <c r="O185" s="83" t="s">
        <v>787</v>
      </c>
      <c r="P185" s="84" t="s">
        <v>115</v>
      </c>
    </row>
    <row r="186" spans="1:16" ht="12.75" customHeight="1">
      <c r="A186" s="72" t="str">
        <f t="shared" si="30"/>
        <v>VSB 50 </v>
      </c>
      <c r="B186" s="15" t="str">
        <f t="shared" si="31"/>
        <v>I</v>
      </c>
      <c r="C186" s="72">
        <f t="shared" si="32"/>
        <v>55161.196400000001</v>
      </c>
      <c r="D186" t="str">
        <f t="shared" si="33"/>
        <v>vis</v>
      </c>
      <c r="E186">
        <f>VLOOKUP(C186,A!C$21:E$968,3,FALSE)</f>
        <v>24631.912807300178</v>
      </c>
      <c r="F186" s="15" t="s">
        <v>127</v>
      </c>
      <c r="G186" t="str">
        <f t="shared" si="34"/>
        <v>55161.1964</v>
      </c>
      <c r="H186" s="72">
        <f t="shared" si="35"/>
        <v>24632</v>
      </c>
      <c r="I186" s="81" t="s">
        <v>788</v>
      </c>
      <c r="J186" s="82" t="s">
        <v>789</v>
      </c>
      <c r="K186" s="81">
        <v>24632</v>
      </c>
      <c r="L186" s="81" t="s">
        <v>790</v>
      </c>
      <c r="M186" s="82" t="s">
        <v>414</v>
      </c>
      <c r="N186" s="82" t="s">
        <v>135</v>
      </c>
      <c r="O186" s="83" t="s">
        <v>787</v>
      </c>
      <c r="P186" s="84" t="s">
        <v>115</v>
      </c>
    </row>
    <row r="187" spans="1:16" ht="12.75" customHeight="1">
      <c r="A187" s="72" t="str">
        <f t="shared" si="30"/>
        <v>VSB 51 </v>
      </c>
      <c r="B187" s="15" t="str">
        <f t="shared" si="31"/>
        <v>I</v>
      </c>
      <c r="C187" s="72">
        <f t="shared" si="32"/>
        <v>55465.103300000002</v>
      </c>
      <c r="D187" t="str">
        <f t="shared" si="33"/>
        <v>vis</v>
      </c>
      <c r="E187">
        <f>VLOOKUP(C187,A!C$21:E$968,3,FALSE)</f>
        <v>25338.915558243818</v>
      </c>
      <c r="F187" s="15" t="s">
        <v>127</v>
      </c>
      <c r="G187" t="str">
        <f t="shared" si="34"/>
        <v>55465.1033</v>
      </c>
      <c r="H187" s="72">
        <f t="shared" si="35"/>
        <v>25339</v>
      </c>
      <c r="I187" s="81" t="s">
        <v>791</v>
      </c>
      <c r="J187" s="82" t="s">
        <v>792</v>
      </c>
      <c r="K187" s="81">
        <v>25339</v>
      </c>
      <c r="L187" s="81" t="s">
        <v>793</v>
      </c>
      <c r="M187" s="82" t="s">
        <v>414</v>
      </c>
      <c r="N187" s="82" t="s">
        <v>748</v>
      </c>
      <c r="O187" s="83" t="s">
        <v>749</v>
      </c>
      <c r="P187" s="84" t="s">
        <v>117</v>
      </c>
    </row>
    <row r="188" spans="1:16" ht="12.75" customHeight="1">
      <c r="A188" s="72" t="str">
        <f t="shared" si="30"/>
        <v>VSB 53 </v>
      </c>
      <c r="B188" s="15" t="str">
        <f t="shared" si="31"/>
        <v>I</v>
      </c>
      <c r="C188" s="72">
        <f t="shared" si="32"/>
        <v>55833.0533</v>
      </c>
      <c r="D188" t="str">
        <f t="shared" si="33"/>
        <v>vis</v>
      </c>
      <c r="E188">
        <f>VLOOKUP(C188,A!C$21:E$968,3,FALSE)</f>
        <v>26194.906857584865</v>
      </c>
      <c r="F188" s="15" t="s">
        <v>127</v>
      </c>
      <c r="G188" t="str">
        <f t="shared" si="34"/>
        <v>55833.0533</v>
      </c>
      <c r="H188" s="72">
        <f t="shared" si="35"/>
        <v>26195</v>
      </c>
      <c r="I188" s="81" t="s">
        <v>794</v>
      </c>
      <c r="J188" s="82" t="s">
        <v>795</v>
      </c>
      <c r="K188" s="81">
        <v>26195</v>
      </c>
      <c r="L188" s="81" t="s">
        <v>796</v>
      </c>
      <c r="M188" s="82" t="s">
        <v>414</v>
      </c>
      <c r="N188" s="82" t="s">
        <v>127</v>
      </c>
      <c r="O188" s="83" t="s">
        <v>749</v>
      </c>
      <c r="P188" s="84" t="s">
        <v>119</v>
      </c>
    </row>
    <row r="189" spans="1:16">
      <c r="A189" s="72" t="str">
        <f t="shared" si="30"/>
        <v>BAVM 225 </v>
      </c>
      <c r="B189" s="15" t="str">
        <f t="shared" si="31"/>
        <v>I</v>
      </c>
      <c r="C189" s="72">
        <f t="shared" si="32"/>
        <v>55880.3413</v>
      </c>
      <c r="D189" t="str">
        <f t="shared" si="33"/>
        <v>vis</v>
      </c>
      <c r="E189">
        <f>VLOOKUP(C189,A!C$21:E$968,3,FALSE)</f>
        <v>26304.916686537821</v>
      </c>
      <c r="F189" s="15" t="s">
        <v>127</v>
      </c>
      <c r="G189" t="str">
        <f t="shared" si="34"/>
        <v>55880.3413</v>
      </c>
      <c r="H189" s="72">
        <f t="shared" si="35"/>
        <v>26305</v>
      </c>
      <c r="I189" s="81" t="s">
        <v>797</v>
      </c>
      <c r="J189" s="82" t="s">
        <v>798</v>
      </c>
      <c r="K189" s="81">
        <v>26305</v>
      </c>
      <c r="L189" s="81" t="s">
        <v>799</v>
      </c>
      <c r="M189" s="82" t="s">
        <v>414</v>
      </c>
      <c r="N189" s="82" t="s">
        <v>321</v>
      </c>
      <c r="O189" s="83" t="s">
        <v>227</v>
      </c>
      <c r="P189" s="84" t="s">
        <v>121</v>
      </c>
    </row>
    <row r="190" spans="1:16">
      <c r="A190" s="72" t="str">
        <f t="shared" si="30"/>
        <v>VSB 53 </v>
      </c>
      <c r="B190" s="15" t="str">
        <f t="shared" si="31"/>
        <v>I</v>
      </c>
      <c r="C190" s="72">
        <f t="shared" si="32"/>
        <v>55888.0726</v>
      </c>
      <c r="D190" t="str">
        <f t="shared" si="33"/>
        <v>vis</v>
      </c>
      <c r="E190">
        <f>VLOOKUP(C190,A!C$21:E$968,3,FALSE)</f>
        <v>26322.902623574359</v>
      </c>
      <c r="F190" s="15" t="s">
        <v>127</v>
      </c>
      <c r="G190" t="str">
        <f t="shared" si="34"/>
        <v>55888.0726</v>
      </c>
      <c r="H190" s="72">
        <f t="shared" si="35"/>
        <v>26323</v>
      </c>
      <c r="I190" s="81" t="s">
        <v>800</v>
      </c>
      <c r="J190" s="82" t="s">
        <v>801</v>
      </c>
      <c r="K190" s="81">
        <v>26323</v>
      </c>
      <c r="L190" s="81" t="s">
        <v>802</v>
      </c>
      <c r="M190" s="82" t="s">
        <v>414</v>
      </c>
      <c r="N190" s="82" t="s">
        <v>135</v>
      </c>
      <c r="O190" s="83" t="s">
        <v>787</v>
      </c>
      <c r="P190" s="84" t="s">
        <v>119</v>
      </c>
    </row>
    <row r="191" spans="1:16">
      <c r="A191" s="72" t="str">
        <f t="shared" si="30"/>
        <v>VSB 55 </v>
      </c>
      <c r="B191" s="15" t="str">
        <f t="shared" si="31"/>
        <v>I</v>
      </c>
      <c r="C191" s="72">
        <f t="shared" si="32"/>
        <v>56160.1682</v>
      </c>
      <c r="D191" t="str">
        <f t="shared" si="33"/>
        <v>vis</v>
      </c>
      <c r="E191">
        <f>VLOOKUP(C191,A!C$21:E$968,3,FALSE)</f>
        <v>26955.900221587635</v>
      </c>
      <c r="F191" s="15" t="s">
        <v>127</v>
      </c>
      <c r="G191" t="str">
        <f t="shared" si="34"/>
        <v>56160.1682</v>
      </c>
      <c r="H191" s="72">
        <f t="shared" si="35"/>
        <v>26956</v>
      </c>
      <c r="I191" s="81" t="s">
        <v>803</v>
      </c>
      <c r="J191" s="82" t="s">
        <v>804</v>
      </c>
      <c r="K191" s="81">
        <v>26956</v>
      </c>
      <c r="L191" s="81" t="s">
        <v>805</v>
      </c>
      <c r="M191" s="82" t="s">
        <v>414</v>
      </c>
      <c r="N191" s="82" t="s">
        <v>748</v>
      </c>
      <c r="O191" s="83" t="s">
        <v>749</v>
      </c>
      <c r="P191" s="84" t="s">
        <v>122</v>
      </c>
    </row>
    <row r="192" spans="1:16">
      <c r="A192" s="72" t="str">
        <f t="shared" si="30"/>
        <v>VSB 55 </v>
      </c>
      <c r="B192" s="15" t="str">
        <f t="shared" si="31"/>
        <v>II</v>
      </c>
      <c r="C192" s="72">
        <f t="shared" si="32"/>
        <v>56183.162199999999</v>
      </c>
      <c r="D192" t="str">
        <f t="shared" si="33"/>
        <v>vis</v>
      </c>
      <c r="E192">
        <f>VLOOKUP(C192,A!C$21:E$968,3,FALSE)</f>
        <v>27009.392989455679</v>
      </c>
      <c r="F192" s="15" t="s">
        <v>127</v>
      </c>
      <c r="G192" t="str">
        <f t="shared" si="34"/>
        <v>56183.1622</v>
      </c>
      <c r="H192" s="72">
        <f t="shared" si="35"/>
        <v>27009.5</v>
      </c>
      <c r="I192" s="81" t="s">
        <v>806</v>
      </c>
      <c r="J192" s="82" t="s">
        <v>807</v>
      </c>
      <c r="K192" s="81">
        <v>27009.5</v>
      </c>
      <c r="L192" s="81" t="s">
        <v>808</v>
      </c>
      <c r="M192" s="82" t="s">
        <v>414</v>
      </c>
      <c r="N192" s="82" t="s">
        <v>748</v>
      </c>
      <c r="O192" s="83" t="s">
        <v>749</v>
      </c>
      <c r="P192" s="84" t="s">
        <v>122</v>
      </c>
    </row>
    <row r="193" spans="1:16">
      <c r="A193" s="72" t="str">
        <f t="shared" si="30"/>
        <v>VSB 55 </v>
      </c>
      <c r="B193" s="15" t="str">
        <f t="shared" si="31"/>
        <v>I</v>
      </c>
      <c r="C193" s="72">
        <f t="shared" si="32"/>
        <v>56280.957900000001</v>
      </c>
      <c r="D193" t="str">
        <f t="shared" si="33"/>
        <v>vis</v>
      </c>
      <c r="E193">
        <f>VLOOKUP(C193,A!C$21:E$968,3,FALSE)</f>
        <v>27236.902891107995</v>
      </c>
      <c r="F193" s="15" t="s">
        <v>127</v>
      </c>
      <c r="G193" t="str">
        <f t="shared" si="34"/>
        <v>56280.9579</v>
      </c>
      <c r="H193" s="72">
        <f t="shared" si="35"/>
        <v>27237</v>
      </c>
      <c r="I193" s="81" t="s">
        <v>809</v>
      </c>
      <c r="J193" s="82" t="s">
        <v>810</v>
      </c>
      <c r="K193" s="81">
        <v>27237</v>
      </c>
      <c r="L193" s="81" t="s">
        <v>533</v>
      </c>
      <c r="M193" s="82" t="s">
        <v>414</v>
      </c>
      <c r="N193" s="82" t="s">
        <v>811</v>
      </c>
      <c r="O193" s="83" t="s">
        <v>812</v>
      </c>
      <c r="P193" s="84" t="s">
        <v>122</v>
      </c>
    </row>
    <row r="194" spans="1:16">
      <c r="A194" s="72" t="str">
        <f t="shared" si="30"/>
        <v>OEJV 0162 </v>
      </c>
      <c r="B194" s="15" t="str">
        <f t="shared" si="31"/>
        <v>I</v>
      </c>
      <c r="C194" s="72">
        <f t="shared" si="32"/>
        <v>56583.572999999997</v>
      </c>
      <c r="D194" t="str">
        <f t="shared" si="33"/>
        <v>vis</v>
      </c>
      <c r="E194">
        <f>VLOOKUP(C194,A!C$21:E$968,3,FALSE)</f>
        <v>27940.900425145825</v>
      </c>
      <c r="F194" s="15" t="s">
        <v>127</v>
      </c>
      <c r="G194" t="str">
        <f t="shared" si="34"/>
        <v>56583.573</v>
      </c>
      <c r="H194" s="72">
        <f t="shared" si="35"/>
        <v>27941</v>
      </c>
      <c r="I194" s="81" t="s">
        <v>813</v>
      </c>
      <c r="J194" s="82" t="s">
        <v>814</v>
      </c>
      <c r="K194" s="81">
        <v>27941</v>
      </c>
      <c r="L194" s="81" t="s">
        <v>815</v>
      </c>
      <c r="M194" s="82" t="s">
        <v>414</v>
      </c>
      <c r="N194" s="82" t="s">
        <v>321</v>
      </c>
      <c r="O194" s="83" t="s">
        <v>680</v>
      </c>
      <c r="P194" s="84" t="s">
        <v>816</v>
      </c>
    </row>
    <row r="195" spans="1:16">
      <c r="A195" s="72" t="str">
        <f t="shared" si="30"/>
        <v>VSB 59 </v>
      </c>
      <c r="B195" s="15" t="str">
        <f t="shared" si="31"/>
        <v>I</v>
      </c>
      <c r="C195" s="72">
        <f t="shared" si="32"/>
        <v>56682.006600000001</v>
      </c>
      <c r="D195" t="str">
        <f t="shared" si="33"/>
        <v>vis</v>
      </c>
      <c r="E195" t="e">
        <f>VLOOKUP(C195,A!C$21:E$968,3,FALSE)</f>
        <v>#N/A</v>
      </c>
      <c r="F195" s="15" t="s">
        <v>127</v>
      </c>
      <c r="G195" t="str">
        <f t="shared" si="34"/>
        <v>56682.0066</v>
      </c>
      <c r="H195" s="72">
        <f t="shared" si="35"/>
        <v>28170</v>
      </c>
      <c r="I195" s="81" t="s">
        <v>817</v>
      </c>
      <c r="J195" s="82" t="s">
        <v>818</v>
      </c>
      <c r="K195" s="81">
        <v>28170</v>
      </c>
      <c r="L195" s="81" t="s">
        <v>819</v>
      </c>
      <c r="M195" s="82" t="s">
        <v>414</v>
      </c>
      <c r="N195" s="82" t="s">
        <v>127</v>
      </c>
      <c r="O195" s="83" t="s">
        <v>820</v>
      </c>
      <c r="P195" s="84" t="s">
        <v>821</v>
      </c>
    </row>
    <row r="196" spans="1:16">
      <c r="A196" s="72" t="str">
        <f t="shared" si="30"/>
        <v>VSB 59 </v>
      </c>
      <c r="B196" s="15" t="str">
        <f t="shared" si="31"/>
        <v>II</v>
      </c>
      <c r="C196" s="72">
        <f t="shared" si="32"/>
        <v>56955.1826</v>
      </c>
      <c r="D196" t="str">
        <f t="shared" si="33"/>
        <v>vis</v>
      </c>
      <c r="E196" t="e">
        <f>VLOOKUP(C196,A!C$21:E$968,3,FALSE)</f>
        <v>#N/A</v>
      </c>
      <c r="F196" s="15" t="s">
        <v>127</v>
      </c>
      <c r="G196" t="str">
        <f t="shared" si="34"/>
        <v>56955.1826</v>
      </c>
      <c r="H196" s="72">
        <f t="shared" si="35"/>
        <v>28805.5</v>
      </c>
      <c r="I196" s="81" t="s">
        <v>822</v>
      </c>
      <c r="J196" s="82" t="s">
        <v>823</v>
      </c>
      <c r="K196" s="81">
        <v>28805.5</v>
      </c>
      <c r="L196" s="81" t="s">
        <v>824</v>
      </c>
      <c r="M196" s="82" t="s">
        <v>414</v>
      </c>
      <c r="N196" s="82" t="s">
        <v>127</v>
      </c>
      <c r="O196" s="83" t="s">
        <v>749</v>
      </c>
      <c r="P196" s="84" t="s">
        <v>821</v>
      </c>
    </row>
    <row r="197" spans="1:16">
      <c r="A197" s="72" t="str">
        <f t="shared" si="30"/>
        <v>VSB 59 </v>
      </c>
      <c r="B197" s="15" t="str">
        <f t="shared" si="31"/>
        <v>I</v>
      </c>
      <c r="C197" s="72">
        <f t="shared" si="32"/>
        <v>56959.258800000003</v>
      </c>
      <c r="D197" t="str">
        <f t="shared" si="33"/>
        <v>vis</v>
      </c>
      <c r="E197" t="e">
        <f>VLOOKUP(C197,A!C$21:E$968,3,FALSE)</f>
        <v>#N/A</v>
      </c>
      <c r="F197" s="15" t="s">
        <v>127</v>
      </c>
      <c r="G197" t="str">
        <f t="shared" si="34"/>
        <v>56959.2588</v>
      </c>
      <c r="H197" s="72">
        <f t="shared" si="35"/>
        <v>28815</v>
      </c>
      <c r="I197" s="81" t="s">
        <v>825</v>
      </c>
      <c r="J197" s="82" t="s">
        <v>826</v>
      </c>
      <c r="K197" s="81">
        <v>28815</v>
      </c>
      <c r="L197" s="81" t="s">
        <v>827</v>
      </c>
      <c r="M197" s="82" t="s">
        <v>414</v>
      </c>
      <c r="N197" s="82" t="s">
        <v>127</v>
      </c>
      <c r="O197" s="83" t="s">
        <v>749</v>
      </c>
      <c r="P197" s="84" t="s">
        <v>821</v>
      </c>
    </row>
  </sheetData>
  <sheetProtection selectLockedCells="1" selectUnlockedCells="1"/>
  <hyperlinks>
    <hyperlink ref="P23" r:id="rId1"/>
    <hyperlink ref="P24" r:id="rId2"/>
    <hyperlink ref="P28" r:id="rId3"/>
    <hyperlink ref="P29" r:id="rId4"/>
    <hyperlink ref="P31" r:id="rId5"/>
    <hyperlink ref="P32" r:id="rId6"/>
    <hyperlink ref="P33" r:id="rId7"/>
    <hyperlink ref="P34" r:id="rId8"/>
    <hyperlink ref="P35" r:id="rId9"/>
    <hyperlink ref="P36" r:id="rId10"/>
    <hyperlink ref="P38" r:id="rId11"/>
    <hyperlink ref="P41" r:id="rId12"/>
    <hyperlink ref="P43" r:id="rId13"/>
    <hyperlink ref="P44" r:id="rId14"/>
    <hyperlink ref="P51" r:id="rId15"/>
    <hyperlink ref="P52" r:id="rId16"/>
    <hyperlink ref="P53" r:id="rId17"/>
    <hyperlink ref="P54" r:id="rId18"/>
    <hyperlink ref="P55" r:id="rId19"/>
    <hyperlink ref="P56" r:id="rId20"/>
    <hyperlink ref="P57" r:id="rId21"/>
    <hyperlink ref="P58" r:id="rId22"/>
    <hyperlink ref="P59" r:id="rId23"/>
    <hyperlink ref="P60" r:id="rId24"/>
    <hyperlink ref="P61" r:id="rId25"/>
    <hyperlink ref="P62" r:id="rId26"/>
    <hyperlink ref="P63" r:id="rId27"/>
    <hyperlink ref="P64" r:id="rId28"/>
    <hyperlink ref="P65" r:id="rId29"/>
    <hyperlink ref="P66" r:id="rId30"/>
    <hyperlink ref="P67" r:id="rId31"/>
    <hyperlink ref="P68" r:id="rId32"/>
    <hyperlink ref="P69" r:id="rId33"/>
    <hyperlink ref="P70" r:id="rId34"/>
    <hyperlink ref="P71" r:id="rId35"/>
    <hyperlink ref="P72" r:id="rId36"/>
    <hyperlink ref="P73" r:id="rId37"/>
    <hyperlink ref="P74" r:id="rId38"/>
    <hyperlink ref="P75" r:id="rId39"/>
    <hyperlink ref="P76" r:id="rId40"/>
    <hyperlink ref="P77" r:id="rId41"/>
    <hyperlink ref="P78" r:id="rId42"/>
    <hyperlink ref="P79" r:id="rId43"/>
    <hyperlink ref="P80" r:id="rId44"/>
    <hyperlink ref="P81" r:id="rId45"/>
    <hyperlink ref="P82" r:id="rId46"/>
    <hyperlink ref="P83" r:id="rId47"/>
    <hyperlink ref="P84" r:id="rId48"/>
    <hyperlink ref="P85" r:id="rId49"/>
    <hyperlink ref="P86" r:id="rId50"/>
    <hyperlink ref="P87" r:id="rId51"/>
    <hyperlink ref="P88" r:id="rId52"/>
    <hyperlink ref="P89" r:id="rId53"/>
    <hyperlink ref="P90" r:id="rId54"/>
    <hyperlink ref="P91" r:id="rId55"/>
    <hyperlink ref="P92" r:id="rId56"/>
    <hyperlink ref="P93" r:id="rId57"/>
    <hyperlink ref="P94" r:id="rId58"/>
    <hyperlink ref="P95" r:id="rId59"/>
    <hyperlink ref="P96" r:id="rId60"/>
    <hyperlink ref="P97" r:id="rId61"/>
    <hyperlink ref="P98" r:id="rId62"/>
    <hyperlink ref="P99" r:id="rId63"/>
    <hyperlink ref="P100" r:id="rId64"/>
    <hyperlink ref="P101" r:id="rId65"/>
    <hyperlink ref="P102" r:id="rId66"/>
    <hyperlink ref="P103" r:id="rId67"/>
    <hyperlink ref="P104" r:id="rId68"/>
    <hyperlink ref="P105" r:id="rId69"/>
    <hyperlink ref="P106" r:id="rId70"/>
    <hyperlink ref="P107" r:id="rId71"/>
    <hyperlink ref="P136" r:id="rId72"/>
    <hyperlink ref="P137" r:id="rId73"/>
    <hyperlink ref="P146" r:id="rId74"/>
    <hyperlink ref="P152" r:id="rId75"/>
    <hyperlink ref="P153" r:id="rId76"/>
    <hyperlink ref="P158" r:id="rId77"/>
    <hyperlink ref="P159" r:id="rId78"/>
    <hyperlink ref="P160" r:id="rId79"/>
    <hyperlink ref="P161" r:id="rId80"/>
    <hyperlink ref="P162" r:id="rId81"/>
    <hyperlink ref="P165" r:id="rId82"/>
    <hyperlink ref="P166" r:id="rId83"/>
    <hyperlink ref="P167" r:id="rId84"/>
    <hyperlink ref="P168" r:id="rId85"/>
    <hyperlink ref="P169" r:id="rId86"/>
    <hyperlink ref="P170" r:id="rId87"/>
    <hyperlink ref="P171" r:id="rId88"/>
    <hyperlink ref="P172" r:id="rId89"/>
    <hyperlink ref="P173" r:id="rId90"/>
    <hyperlink ref="P174" r:id="rId91"/>
    <hyperlink ref="P175" r:id="rId92"/>
    <hyperlink ref="P176" r:id="rId93"/>
    <hyperlink ref="P177" r:id="rId94"/>
    <hyperlink ref="P178" r:id="rId95"/>
    <hyperlink ref="P179" r:id="rId96"/>
    <hyperlink ref="P180" r:id="rId97"/>
    <hyperlink ref="P181" r:id="rId98"/>
    <hyperlink ref="P182" r:id="rId99"/>
    <hyperlink ref="P183" r:id="rId100"/>
    <hyperlink ref="P184" r:id="rId101"/>
    <hyperlink ref="P185" r:id="rId102"/>
    <hyperlink ref="P186" r:id="rId103"/>
    <hyperlink ref="P187" r:id="rId104"/>
    <hyperlink ref="P188" r:id="rId105"/>
    <hyperlink ref="P189" r:id="rId106"/>
    <hyperlink ref="P190" r:id="rId107"/>
    <hyperlink ref="P191" r:id="rId108"/>
    <hyperlink ref="P192" r:id="rId109"/>
    <hyperlink ref="P193" r:id="rId110"/>
    <hyperlink ref="P194" r:id="rId111"/>
    <hyperlink ref="P195" r:id="rId112"/>
    <hyperlink ref="P196" r:id="rId113"/>
    <hyperlink ref="P197" r:id="rId114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2023-08-22T07:42:00Z</dcterms:created>
  <dcterms:modified xsi:type="dcterms:W3CDTF">2023-08-22T07:42:01Z</dcterms:modified>
</cp:coreProperties>
</file>