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144FAB2C-8727-4D26-B50D-391D58D5C460}" xr6:coauthVersionLast="47" xr6:coauthVersionMax="47" xr10:uidLastSave="{00000000-0000-0000-0000-000000000000}"/>
  <bookViews>
    <workbookView xWindow="14355" yWindow="480" windowWidth="13320" windowHeight="1456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6" i="1" l="1"/>
  <c r="F36" i="1" s="1"/>
  <c r="G36" i="1" s="1"/>
  <c r="K36" i="1" s="1"/>
  <c r="Q36" i="1"/>
  <c r="E25" i="1"/>
  <c r="F25" i="1"/>
  <c r="G25" i="1" s="1"/>
  <c r="K25" i="1" s="1"/>
  <c r="E26" i="1"/>
  <c r="F26" i="1" s="1"/>
  <c r="G26" i="1" s="1"/>
  <c r="K26" i="1" s="1"/>
  <c r="E28" i="1"/>
  <c r="F28" i="1"/>
  <c r="G28" i="1" s="1"/>
  <c r="K28" i="1" s="1"/>
  <c r="E29" i="1"/>
  <c r="F29" i="1" s="1"/>
  <c r="G29" i="1" s="1"/>
  <c r="K29" i="1" s="1"/>
  <c r="E30" i="1"/>
  <c r="F30" i="1"/>
  <c r="G30" i="1" s="1"/>
  <c r="K30" i="1" s="1"/>
  <c r="E31" i="1"/>
  <c r="F31" i="1" s="1"/>
  <c r="G31" i="1" s="1"/>
  <c r="K31" i="1" s="1"/>
  <c r="E32" i="1"/>
  <c r="F32" i="1"/>
  <c r="G32" i="1" s="1"/>
  <c r="K32" i="1" s="1"/>
  <c r="E33" i="1"/>
  <c r="F33" i="1" s="1"/>
  <c r="G33" i="1" s="1"/>
  <c r="K33" i="1" s="1"/>
  <c r="E34" i="1"/>
  <c r="F34" i="1"/>
  <c r="G34" i="1" s="1"/>
  <c r="K34" i="1" s="1"/>
  <c r="E35" i="1"/>
  <c r="F35" i="1" s="1"/>
  <c r="G35" i="1" s="1"/>
  <c r="K35" i="1" s="1"/>
  <c r="Q25" i="1"/>
  <c r="Q26" i="1"/>
  <c r="Q28" i="1"/>
  <c r="Q29" i="1"/>
  <c r="Q30" i="1"/>
  <c r="Q31" i="1"/>
  <c r="Q32" i="1"/>
  <c r="Q33" i="1"/>
  <c r="Q34" i="1"/>
  <c r="Q35" i="1"/>
  <c r="Q27" i="1"/>
  <c r="E27" i="1"/>
  <c r="F27" i="1" s="1"/>
  <c r="G27" i="1" s="1"/>
  <c r="K27" i="1" s="1"/>
  <c r="D9" i="1"/>
  <c r="C9" i="1"/>
  <c r="E23" i="1"/>
  <c r="F23" i="1" s="1"/>
  <c r="G23" i="1" s="1"/>
  <c r="K23" i="1" s="1"/>
  <c r="E24" i="1"/>
  <c r="F24" i="1" s="1"/>
  <c r="G24" i="1" s="1"/>
  <c r="K24" i="1" s="1"/>
  <c r="E21" i="1"/>
  <c r="F21" i="1" s="1"/>
  <c r="G21" i="1" s="1"/>
  <c r="K21" i="1" s="1"/>
  <c r="E22" i="1"/>
  <c r="F22" i="1" s="1"/>
  <c r="G22" i="1" s="1"/>
  <c r="K22" i="1" s="1"/>
  <c r="Q23" i="1"/>
  <c r="Q24" i="1"/>
  <c r="Q22" i="1"/>
  <c r="F16" i="1"/>
  <c r="F17" i="1" s="1"/>
  <c r="C17" i="1"/>
  <c r="Q21" i="1"/>
  <c r="C11" i="1"/>
  <c r="C12" i="1"/>
  <c r="C16" i="1" l="1"/>
  <c r="D18" i="1" s="1"/>
  <c r="O27" i="1"/>
  <c r="O24" i="1"/>
  <c r="C15" i="1"/>
  <c r="O30" i="1"/>
  <c r="O23" i="1"/>
  <c r="O31" i="1"/>
  <c r="O36" i="1"/>
  <c r="O33" i="1"/>
  <c r="O21" i="1"/>
  <c r="O29" i="1"/>
  <c r="O26" i="1"/>
  <c r="O28" i="1"/>
  <c r="O32" i="1"/>
  <c r="O35" i="1"/>
  <c r="O25" i="1"/>
  <c r="O34" i="1"/>
  <c r="O22" i="1"/>
  <c r="C18" i="1" l="1"/>
  <c r="F18" i="1"/>
  <c r="F19" i="1" s="1"/>
</calcChain>
</file>

<file path=xl/sharedStrings.xml><?xml version="1.0" encoding="utf-8"?>
<sst xmlns="http://schemas.openxmlformats.org/spreadsheetml/2006/main" count="83" uniqueCount="54">
  <si>
    <t>VSB-064</t>
  </si>
  <si>
    <t>VSB-066</t>
  </si>
  <si>
    <t>V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</si>
  <si>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</si>
  <si>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</si>
  <si>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</si>
  <si>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</si>
  <si>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</si>
  <si>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</si>
  <si>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</si>
  <si>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</si>
  <si>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</si>
  <si>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</si>
  <si>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</si>
  <si>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</si>
  <si>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</si>
  <si>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</si>
  <si>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</si>
  <si>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</si>
  <si>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</si>
  <si>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</si>
  <si>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</si>
  <si>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</si>
  <si>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</si>
  <si>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</si>
  <si>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</si>
  <si>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</si>
  <si>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</si>
  <si>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</si>
  <si>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</si>
  <si>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</si>
  <si>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</si>
  <si>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</si>
  <si>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</si>
  <si>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</si>
  <si>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</si>
  <si>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</si>
  <si>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</si>
  <si>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</si>
  <si>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</si>
  <si>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V1238 Tau / GSC 1310-1940</t>
  </si>
  <si>
    <t>GRAV</t>
  </si>
  <si>
    <t>not avail.</t>
  </si>
  <si>
    <t>IBVS 6092</t>
  </si>
  <si>
    <t>I</t>
  </si>
  <si>
    <t>OEJV 0181</t>
  </si>
  <si>
    <t>II</t>
  </si>
  <si>
    <t>pg</t>
  </si>
  <si>
    <t>vis</t>
  </si>
  <si>
    <t>PE</t>
  </si>
  <si>
    <t>CCD</t>
  </si>
  <si>
    <t>B</t>
  </si>
  <si>
    <t>RHN 2021</t>
  </si>
  <si>
    <t>IBVS 6234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</si>
</sst>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9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16" fillId="0" borderId="0"/>
    <xf numFmtId="0" fontId="5" fillId="0" borderId="0"/>
    <xf numFmtId="0" fontId="31" fillId="0" borderId="0"/>
    <xf numFmtId="0" fontId="16" fillId="23" borderId="5" applyNumberFormat="0" applyFont="0" applyAlignment="0" applyProtection="0"/>
    <xf numFmtId="0" fontId="27" fillId="20" borderId="6" applyNumberFormat="0" applyAlignment="0" applyProtection="0"/>
    <xf numFmtId="0" fontId="28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29" fillId="0" borderId="0" applyNumberFormat="0" applyFill="0" applyBorder="0" applyAlignment="0" applyProtection="0"/>
  </cellStyleXfs>
  <cellXfs count="4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Fill="1" applyBorder="1" applyAlignment="1">
      <alignment horizontal="center"/>
    </xf>
    <xf numFmtId="0" fontId="15" fillId="0" borderId="0" xfId="0" applyFont="1" applyFill="1" applyAlignment="1"/>
    <xf numFmtId="0" fontId="30" fillId="0" borderId="0" xfId="41" applyFont="1"/>
    <xf numFmtId="0" fontId="30" fillId="0" borderId="0" xfId="41" applyFont="1" applyAlignment="1">
      <alignment horizontal="center"/>
    </xf>
    <xf numFmtId="0" fontId="30" fillId="0" borderId="0" xfId="41" applyFont="1" applyAlignment="1">
      <alignment horizontal="left"/>
    </xf>
    <xf numFmtId="0" fontId="32" fillId="0" borderId="0" xfId="42" applyFont="1" applyAlignment="1">
      <alignment horizontal="left"/>
    </xf>
    <xf numFmtId="0" fontId="32" fillId="0" borderId="0" xfId="42" applyFont="1" applyBorder="1" applyAlignment="1">
      <alignment horizontal="center"/>
    </xf>
    <xf numFmtId="172" fontId="32" fillId="0" borderId="0" xfId="42" applyNumberFormat="1" applyFont="1" applyFill="1" applyBorder="1" applyAlignment="1" applyProtection="1">
      <alignment horizontal="left" vertical="top"/>
    </xf>
    <xf numFmtId="0" fontId="32" fillId="0" borderId="0" xfId="42" applyNumberFormat="1" applyFont="1" applyFill="1" applyBorder="1" applyAlignment="1" applyProtection="1">
      <alignment horizontal="left" vertical="top"/>
    </xf>
    <xf numFmtId="0" fontId="33" fillId="0" borderId="0" xfId="43" applyFont="1" applyAlignment="1">
      <alignment horizontal="left"/>
    </xf>
    <xf numFmtId="0" fontId="33" fillId="0" borderId="0" xfId="43" applyFont="1" applyAlignment="1">
      <alignment horizontal="center"/>
    </xf>
    <xf numFmtId="0" fontId="15" fillId="0" borderId="0" xfId="43" applyFont="1" applyAlignment="1">
      <alignment horizontal="left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rmal_A_A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V1238 Tau - O-C Diagr.</a:t>
            </a:r>
          </a:p>
        </c:rich>
      </c:tx>
      <c:layout>
        <c:manualLayout>
          <c:xMode val="edge"/>
          <c:yMode val="edge"/>
          <c:x val="0.3684210526315789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300751879699248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0</c:v>
                  </c:pt>
                  <c:pt idx="5">
                    <c:v>0</c:v>
                  </c:pt>
                  <c:pt idx="6">
                    <c:v>1E-4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2.9999999999999997E-4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0</c:v>
                  </c:pt>
                  <c:pt idx="5">
                    <c:v>0</c:v>
                  </c:pt>
                  <c:pt idx="6">
                    <c:v>1E-4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2966</c:v>
                </c:pt>
                <c:pt idx="2">
                  <c:v>3916</c:v>
                </c:pt>
                <c:pt idx="3">
                  <c:v>4273.5</c:v>
                </c:pt>
                <c:pt idx="4">
                  <c:v>4546</c:v>
                </c:pt>
                <c:pt idx="5">
                  <c:v>4546</c:v>
                </c:pt>
                <c:pt idx="6">
                  <c:v>4819.5</c:v>
                </c:pt>
                <c:pt idx="7">
                  <c:v>4867</c:v>
                </c:pt>
                <c:pt idx="8">
                  <c:v>4867</c:v>
                </c:pt>
                <c:pt idx="9">
                  <c:v>4867</c:v>
                </c:pt>
                <c:pt idx="10">
                  <c:v>4867</c:v>
                </c:pt>
                <c:pt idx="11">
                  <c:v>4871.5</c:v>
                </c:pt>
                <c:pt idx="12">
                  <c:v>4871.5</c:v>
                </c:pt>
                <c:pt idx="13">
                  <c:v>4871.5</c:v>
                </c:pt>
                <c:pt idx="14">
                  <c:v>4871.5</c:v>
                </c:pt>
                <c:pt idx="15">
                  <c:v>5826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B5-42F5-8711-2F50298E621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0</c:v>
                  </c:pt>
                  <c:pt idx="5">
                    <c:v>0</c:v>
                  </c:pt>
                  <c:pt idx="6">
                    <c:v>1E-4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0</c:v>
                  </c:pt>
                  <c:pt idx="5">
                    <c:v>0</c:v>
                  </c:pt>
                  <c:pt idx="6">
                    <c:v>1E-4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2966</c:v>
                </c:pt>
                <c:pt idx="2">
                  <c:v>3916</c:v>
                </c:pt>
                <c:pt idx="3">
                  <c:v>4273.5</c:v>
                </c:pt>
                <c:pt idx="4">
                  <c:v>4546</c:v>
                </c:pt>
                <c:pt idx="5">
                  <c:v>4546</c:v>
                </c:pt>
                <c:pt idx="6">
                  <c:v>4819.5</c:v>
                </c:pt>
                <c:pt idx="7">
                  <c:v>4867</c:v>
                </c:pt>
                <c:pt idx="8">
                  <c:v>4867</c:v>
                </c:pt>
                <c:pt idx="9">
                  <c:v>4867</c:v>
                </c:pt>
                <c:pt idx="10">
                  <c:v>4867</c:v>
                </c:pt>
                <c:pt idx="11">
                  <c:v>4871.5</c:v>
                </c:pt>
                <c:pt idx="12">
                  <c:v>4871.5</c:v>
                </c:pt>
                <c:pt idx="13">
                  <c:v>4871.5</c:v>
                </c:pt>
                <c:pt idx="14">
                  <c:v>4871.5</c:v>
                </c:pt>
                <c:pt idx="15">
                  <c:v>5826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B5-42F5-8711-2F50298E621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0</c:v>
                  </c:pt>
                  <c:pt idx="5">
                    <c:v>0</c:v>
                  </c:pt>
                  <c:pt idx="6">
                    <c:v>1E-4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0</c:v>
                  </c:pt>
                  <c:pt idx="5">
                    <c:v>0</c:v>
                  </c:pt>
                  <c:pt idx="6">
                    <c:v>1E-4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2966</c:v>
                </c:pt>
                <c:pt idx="2">
                  <c:v>3916</c:v>
                </c:pt>
                <c:pt idx="3">
                  <c:v>4273.5</c:v>
                </c:pt>
                <c:pt idx="4">
                  <c:v>4546</c:v>
                </c:pt>
                <c:pt idx="5">
                  <c:v>4546</c:v>
                </c:pt>
                <c:pt idx="6">
                  <c:v>4819.5</c:v>
                </c:pt>
                <c:pt idx="7">
                  <c:v>4867</c:v>
                </c:pt>
                <c:pt idx="8">
                  <c:v>4867</c:v>
                </c:pt>
                <c:pt idx="9">
                  <c:v>4867</c:v>
                </c:pt>
                <c:pt idx="10">
                  <c:v>4867</c:v>
                </c:pt>
                <c:pt idx="11">
                  <c:v>4871.5</c:v>
                </c:pt>
                <c:pt idx="12">
                  <c:v>4871.5</c:v>
                </c:pt>
                <c:pt idx="13">
                  <c:v>4871.5</c:v>
                </c:pt>
                <c:pt idx="14">
                  <c:v>4871.5</c:v>
                </c:pt>
                <c:pt idx="15">
                  <c:v>5826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3B5-42F5-8711-2F50298E621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0</c:v>
                  </c:pt>
                  <c:pt idx="5">
                    <c:v>0</c:v>
                  </c:pt>
                  <c:pt idx="6">
                    <c:v>1E-4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0</c:v>
                  </c:pt>
                  <c:pt idx="5">
                    <c:v>0</c:v>
                  </c:pt>
                  <c:pt idx="6">
                    <c:v>1E-4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2966</c:v>
                </c:pt>
                <c:pt idx="2">
                  <c:v>3916</c:v>
                </c:pt>
                <c:pt idx="3">
                  <c:v>4273.5</c:v>
                </c:pt>
                <c:pt idx="4">
                  <c:v>4546</c:v>
                </c:pt>
                <c:pt idx="5">
                  <c:v>4546</c:v>
                </c:pt>
                <c:pt idx="6">
                  <c:v>4819.5</c:v>
                </c:pt>
                <c:pt idx="7">
                  <c:v>4867</c:v>
                </c:pt>
                <c:pt idx="8">
                  <c:v>4867</c:v>
                </c:pt>
                <c:pt idx="9">
                  <c:v>4867</c:v>
                </c:pt>
                <c:pt idx="10">
                  <c:v>4867</c:v>
                </c:pt>
                <c:pt idx="11">
                  <c:v>4871.5</c:v>
                </c:pt>
                <c:pt idx="12">
                  <c:v>4871.5</c:v>
                </c:pt>
                <c:pt idx="13">
                  <c:v>4871.5</c:v>
                </c:pt>
                <c:pt idx="14">
                  <c:v>4871.5</c:v>
                </c:pt>
                <c:pt idx="15">
                  <c:v>5826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0">
                  <c:v>0</c:v>
                </c:pt>
                <c:pt idx="1">
                  <c:v>2.5227111436834093E-2</c:v>
                </c:pt>
                <c:pt idx="2">
                  <c:v>3.4520000001066364E-2</c:v>
                </c:pt>
                <c:pt idx="3">
                  <c:v>4.0045000001555309E-2</c:v>
                </c:pt>
                <c:pt idx="4">
                  <c:v>4.0120000005117618E-2</c:v>
                </c:pt>
                <c:pt idx="5">
                  <c:v>4.2820000002393499E-2</c:v>
                </c:pt>
                <c:pt idx="6">
                  <c:v>3.7865000005695038E-2</c:v>
                </c:pt>
                <c:pt idx="7">
                  <c:v>3.8090000074589625E-2</c:v>
                </c:pt>
                <c:pt idx="8">
                  <c:v>3.8290000200504437E-2</c:v>
                </c:pt>
                <c:pt idx="9">
                  <c:v>3.8689999986672774E-2</c:v>
                </c:pt>
                <c:pt idx="10">
                  <c:v>3.8890000112587586E-2</c:v>
                </c:pt>
                <c:pt idx="11">
                  <c:v>3.7205000029643998E-2</c:v>
                </c:pt>
                <c:pt idx="12">
                  <c:v>3.740500015555881E-2</c:v>
                </c:pt>
                <c:pt idx="13">
                  <c:v>3.7904999771853909E-2</c:v>
                </c:pt>
                <c:pt idx="14">
                  <c:v>3.9005000231554732E-2</c:v>
                </c:pt>
                <c:pt idx="15">
                  <c:v>5.0020000002405141E-2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3B5-42F5-8711-2F50298E621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0</c:v>
                  </c:pt>
                  <c:pt idx="5">
                    <c:v>0</c:v>
                  </c:pt>
                  <c:pt idx="6">
                    <c:v>1E-4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0</c:v>
                  </c:pt>
                  <c:pt idx="5">
                    <c:v>0</c:v>
                  </c:pt>
                  <c:pt idx="6">
                    <c:v>1E-4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2966</c:v>
                </c:pt>
                <c:pt idx="2">
                  <c:v>3916</c:v>
                </c:pt>
                <c:pt idx="3">
                  <c:v>4273.5</c:v>
                </c:pt>
                <c:pt idx="4">
                  <c:v>4546</c:v>
                </c:pt>
                <c:pt idx="5">
                  <c:v>4546</c:v>
                </c:pt>
                <c:pt idx="6">
                  <c:v>4819.5</c:v>
                </c:pt>
                <c:pt idx="7">
                  <c:v>4867</c:v>
                </c:pt>
                <c:pt idx="8">
                  <c:v>4867</c:v>
                </c:pt>
                <c:pt idx="9">
                  <c:v>4867</c:v>
                </c:pt>
                <c:pt idx="10">
                  <c:v>4867</c:v>
                </c:pt>
                <c:pt idx="11">
                  <c:v>4871.5</c:v>
                </c:pt>
                <c:pt idx="12">
                  <c:v>4871.5</c:v>
                </c:pt>
                <c:pt idx="13">
                  <c:v>4871.5</c:v>
                </c:pt>
                <c:pt idx="14">
                  <c:v>4871.5</c:v>
                </c:pt>
                <c:pt idx="15">
                  <c:v>5826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3B5-42F5-8711-2F50298E621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0</c:v>
                  </c:pt>
                  <c:pt idx="5">
                    <c:v>0</c:v>
                  </c:pt>
                  <c:pt idx="6">
                    <c:v>1E-4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0</c:v>
                  </c:pt>
                  <c:pt idx="5">
                    <c:v>0</c:v>
                  </c:pt>
                  <c:pt idx="6">
                    <c:v>1E-4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2966</c:v>
                </c:pt>
                <c:pt idx="2">
                  <c:v>3916</c:v>
                </c:pt>
                <c:pt idx="3">
                  <c:v>4273.5</c:v>
                </c:pt>
                <c:pt idx="4">
                  <c:v>4546</c:v>
                </c:pt>
                <c:pt idx="5">
                  <c:v>4546</c:v>
                </c:pt>
                <c:pt idx="6">
                  <c:v>4819.5</c:v>
                </c:pt>
                <c:pt idx="7">
                  <c:v>4867</c:v>
                </c:pt>
                <c:pt idx="8">
                  <c:v>4867</c:v>
                </c:pt>
                <c:pt idx="9">
                  <c:v>4867</c:v>
                </c:pt>
                <c:pt idx="10">
                  <c:v>4867</c:v>
                </c:pt>
                <c:pt idx="11">
                  <c:v>4871.5</c:v>
                </c:pt>
                <c:pt idx="12">
                  <c:v>4871.5</c:v>
                </c:pt>
                <c:pt idx="13">
                  <c:v>4871.5</c:v>
                </c:pt>
                <c:pt idx="14">
                  <c:v>4871.5</c:v>
                </c:pt>
                <c:pt idx="15">
                  <c:v>5826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3B5-42F5-8711-2F50298E621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0</c:v>
                  </c:pt>
                  <c:pt idx="5">
                    <c:v>0</c:v>
                  </c:pt>
                  <c:pt idx="6">
                    <c:v>1E-4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0</c:v>
                  </c:pt>
                  <c:pt idx="5">
                    <c:v>0</c:v>
                  </c:pt>
                  <c:pt idx="6">
                    <c:v>1E-4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2966</c:v>
                </c:pt>
                <c:pt idx="2">
                  <c:v>3916</c:v>
                </c:pt>
                <c:pt idx="3">
                  <c:v>4273.5</c:v>
                </c:pt>
                <c:pt idx="4">
                  <c:v>4546</c:v>
                </c:pt>
                <c:pt idx="5">
                  <c:v>4546</c:v>
                </c:pt>
                <c:pt idx="6">
                  <c:v>4819.5</c:v>
                </c:pt>
                <c:pt idx="7">
                  <c:v>4867</c:v>
                </c:pt>
                <c:pt idx="8">
                  <c:v>4867</c:v>
                </c:pt>
                <c:pt idx="9">
                  <c:v>4867</c:v>
                </c:pt>
                <c:pt idx="10">
                  <c:v>4867</c:v>
                </c:pt>
                <c:pt idx="11">
                  <c:v>4871.5</c:v>
                </c:pt>
                <c:pt idx="12">
                  <c:v>4871.5</c:v>
                </c:pt>
                <c:pt idx="13">
                  <c:v>4871.5</c:v>
                </c:pt>
                <c:pt idx="14">
                  <c:v>4871.5</c:v>
                </c:pt>
                <c:pt idx="15">
                  <c:v>5826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3B5-42F5-8711-2F50298E621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2966</c:v>
                </c:pt>
                <c:pt idx="2">
                  <c:v>3916</c:v>
                </c:pt>
                <c:pt idx="3">
                  <c:v>4273.5</c:v>
                </c:pt>
                <c:pt idx="4">
                  <c:v>4546</c:v>
                </c:pt>
                <c:pt idx="5">
                  <c:v>4546</c:v>
                </c:pt>
                <c:pt idx="6">
                  <c:v>4819.5</c:v>
                </c:pt>
                <c:pt idx="7">
                  <c:v>4867</c:v>
                </c:pt>
                <c:pt idx="8">
                  <c:v>4867</c:v>
                </c:pt>
                <c:pt idx="9">
                  <c:v>4867</c:v>
                </c:pt>
                <c:pt idx="10">
                  <c:v>4867</c:v>
                </c:pt>
                <c:pt idx="11">
                  <c:v>4871.5</c:v>
                </c:pt>
                <c:pt idx="12">
                  <c:v>4871.5</c:v>
                </c:pt>
                <c:pt idx="13">
                  <c:v>4871.5</c:v>
                </c:pt>
                <c:pt idx="14">
                  <c:v>4871.5</c:v>
                </c:pt>
                <c:pt idx="15">
                  <c:v>5826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6.135442484163596E-3</c:v>
                </c:pt>
                <c:pt idx="1">
                  <c:v>2.6690916565012417E-2</c:v>
                </c:pt>
                <c:pt idx="2">
                  <c:v>3.3274766995493324E-2</c:v>
                </c:pt>
                <c:pt idx="3">
                  <c:v>3.5752373868016406E-2</c:v>
                </c:pt>
                <c:pt idx="4">
                  <c:v>3.7640899386233301E-2</c:v>
                </c:pt>
                <c:pt idx="5">
                  <c:v>3.7640899386233301E-2</c:v>
                </c:pt>
                <c:pt idx="6">
                  <c:v>3.9536355273324379E-2</c:v>
                </c:pt>
                <c:pt idx="7">
                  <c:v>3.9865547794848424E-2</c:v>
                </c:pt>
                <c:pt idx="8">
                  <c:v>3.9865547794848424E-2</c:v>
                </c:pt>
                <c:pt idx="9">
                  <c:v>3.9865547794848424E-2</c:v>
                </c:pt>
                <c:pt idx="10">
                  <c:v>3.9865547794848424E-2</c:v>
                </c:pt>
                <c:pt idx="11">
                  <c:v>3.9896734454782284E-2</c:v>
                </c:pt>
                <c:pt idx="12">
                  <c:v>3.9896734454782284E-2</c:v>
                </c:pt>
                <c:pt idx="13">
                  <c:v>3.9896734454782284E-2</c:v>
                </c:pt>
                <c:pt idx="14">
                  <c:v>3.9896734454782284E-2</c:v>
                </c:pt>
                <c:pt idx="15">
                  <c:v>4.6511771545197055E-2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3B5-42F5-8711-2F50298E621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Active!$D$21:$D$50</c:f>
                <c:numCache>
                  <c:formatCode>General</c:formatCode>
                  <c:ptCount val="30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0</c:v>
                  </c:pt>
                  <c:pt idx="5">
                    <c:v>0</c:v>
                  </c:pt>
                  <c:pt idx="6">
                    <c:v>1E-4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2.9999999999999997E-4</c:v>
                  </c:pt>
                </c:numCache>
              </c:numRef>
            </c:plus>
            <c:minus>
              <c:numRef>
                <c:f>Active!$D$21:$D$50</c:f>
                <c:numCache>
                  <c:formatCode>General</c:formatCode>
                  <c:ptCount val="30"/>
                  <c:pt idx="0">
                    <c:v>0</c:v>
                  </c:pt>
                  <c:pt idx="1">
                    <c:v>5.0000000000000001E-4</c:v>
                  </c:pt>
                  <c:pt idx="2">
                    <c:v>5.0000000000000001E-3</c:v>
                  </c:pt>
                  <c:pt idx="3">
                    <c:v>5.0000000000000001E-3</c:v>
                  </c:pt>
                  <c:pt idx="4">
                    <c:v>0</c:v>
                  </c:pt>
                  <c:pt idx="5">
                    <c:v>0</c:v>
                  </c:pt>
                  <c:pt idx="6">
                    <c:v>1E-4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2966</c:v>
                </c:pt>
                <c:pt idx="2">
                  <c:v>3916</c:v>
                </c:pt>
                <c:pt idx="3">
                  <c:v>4273.5</c:v>
                </c:pt>
                <c:pt idx="4">
                  <c:v>4546</c:v>
                </c:pt>
                <c:pt idx="5">
                  <c:v>4546</c:v>
                </c:pt>
                <c:pt idx="6">
                  <c:v>4819.5</c:v>
                </c:pt>
                <c:pt idx="7">
                  <c:v>4867</c:v>
                </c:pt>
                <c:pt idx="8">
                  <c:v>4867</c:v>
                </c:pt>
                <c:pt idx="9">
                  <c:v>4867</c:v>
                </c:pt>
                <c:pt idx="10">
                  <c:v>4867</c:v>
                </c:pt>
                <c:pt idx="11">
                  <c:v>4871.5</c:v>
                </c:pt>
                <c:pt idx="12">
                  <c:v>4871.5</c:v>
                </c:pt>
                <c:pt idx="13">
                  <c:v>4871.5</c:v>
                </c:pt>
                <c:pt idx="14">
                  <c:v>4871.5</c:v>
                </c:pt>
                <c:pt idx="15">
                  <c:v>5826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3B5-42F5-8711-2F50298E6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9795664"/>
        <c:axId val="1"/>
      </c:scatterChart>
      <c:valAx>
        <c:axId val="879795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97956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298DCC4-C5BF-B1FB-2979-D4C6B6DB08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39"/>
  <sheetViews>
    <sheetView tabSelected="1" workbookViewId="0">
      <selection activeCell="E10" sqref="E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40</v>
      </c>
    </row>
    <row r="2" spans="1:6" x14ac:dyDescent="0.2">
      <c r="A2" t="s">
        <v>26</v>
      </c>
      <c r="C2" s="3"/>
      <c r="D2" s="3"/>
    </row>
    <row r="3" spans="1:6" ht="13.5" thickBot="1" x14ac:dyDescent="0.25"/>
    <row r="4" spans="1:6" ht="14.25" thickTop="1" thickBot="1" x14ac:dyDescent="0.25">
      <c r="A4" s="5" t="s">
        <v>3</v>
      </c>
      <c r="C4" s="8" t="s">
        <v>42</v>
      </c>
      <c r="D4" s="9" t="s">
        <v>42</v>
      </c>
    </row>
    <row r="5" spans="1:6" ht="13.5" thickTop="1" x14ac:dyDescent="0.2">
      <c r="A5" s="11" t="s">
        <v>31</v>
      </c>
      <c r="B5" s="12"/>
      <c r="C5" s="13">
        <v>-9.5</v>
      </c>
      <c r="D5" s="12" t="s">
        <v>32</v>
      </c>
    </row>
    <row r="6" spans="1:6" x14ac:dyDescent="0.2">
      <c r="A6" s="5" t="s">
        <v>4</v>
      </c>
    </row>
    <row r="7" spans="1:6" x14ac:dyDescent="0.2">
      <c r="A7" t="s">
        <v>5</v>
      </c>
      <c r="C7" s="10">
        <v>52978.738799999999</v>
      </c>
    </row>
    <row r="8" spans="1:6" x14ac:dyDescent="0.2">
      <c r="A8" t="s">
        <v>6</v>
      </c>
      <c r="C8" s="10">
        <v>1.1217299999999999</v>
      </c>
    </row>
    <row r="9" spans="1:6" x14ac:dyDescent="0.2">
      <c r="A9" s="26" t="s">
        <v>35</v>
      </c>
      <c r="B9" s="27">
        <v>22</v>
      </c>
      <c r="C9" s="24" t="str">
        <f>"F"&amp;B9</f>
        <v>F22</v>
      </c>
      <c r="D9" s="25" t="str">
        <f>"G"&amp;B9</f>
        <v>G22</v>
      </c>
    </row>
    <row r="10" spans="1:6" ht="13.5" thickBot="1" x14ac:dyDescent="0.25">
      <c r="A10" s="12"/>
      <c r="B10" s="12"/>
      <c r="C10" s="4" t="s">
        <v>22</v>
      </c>
      <c r="D10" s="4" t="s">
        <v>23</v>
      </c>
      <c r="E10" s="12"/>
    </row>
    <row r="11" spans="1:6" x14ac:dyDescent="0.2">
      <c r="A11" s="12" t="s">
        <v>18</v>
      </c>
      <c r="B11" s="12"/>
      <c r="C11" s="23">
        <f ca="1">INTERCEPT(INDIRECT($D$9):G991,INDIRECT($C$9):F991)</f>
        <v>6.135442484163596E-3</v>
      </c>
      <c r="D11" s="3"/>
      <c r="E11" s="12"/>
    </row>
    <row r="12" spans="1:6" x14ac:dyDescent="0.2">
      <c r="A12" s="12" t="s">
        <v>19</v>
      </c>
      <c r="B12" s="12"/>
      <c r="C12" s="23">
        <f ca="1">SLOPE(INDIRECT($D$9):G991,INDIRECT($C$9):F991)</f>
        <v>6.9303688741904318E-6</v>
      </c>
      <c r="D12" s="3"/>
      <c r="E12" s="12"/>
    </row>
    <row r="13" spans="1:6" x14ac:dyDescent="0.2">
      <c r="A13" s="12" t="s">
        <v>21</v>
      </c>
      <c r="B13" s="12"/>
      <c r="C13" s="3" t="s">
        <v>16</v>
      </c>
    </row>
    <row r="14" spans="1:6" x14ac:dyDescent="0.2">
      <c r="A14" s="12"/>
      <c r="B14" s="12"/>
      <c r="C14" s="12"/>
    </row>
    <row r="15" spans="1:6" x14ac:dyDescent="0.2">
      <c r="A15" s="14" t="s">
        <v>20</v>
      </c>
      <c r="B15" s="12"/>
      <c r="C15" s="15">
        <f ca="1">(C7+C11)+(C8+C12)*INT(MAX(F21:F3532))</f>
        <v>59513.984291771543</v>
      </c>
      <c r="E15" s="16" t="s">
        <v>37</v>
      </c>
      <c r="F15" s="13">
        <v>1</v>
      </c>
    </row>
    <row r="16" spans="1:6" x14ac:dyDescent="0.2">
      <c r="A16" s="18" t="s">
        <v>7</v>
      </c>
      <c r="B16" s="12"/>
      <c r="C16" s="19">
        <f ca="1">+C8+C12</f>
        <v>1.121736930368874</v>
      </c>
      <c r="E16" s="16" t="s">
        <v>33</v>
      </c>
      <c r="F16" s="17">
        <f ca="1">NOW()+15018.5+$C$5/24</f>
        <v>59968.856811921294</v>
      </c>
    </row>
    <row r="17" spans="1:21" ht="13.5" thickBot="1" x14ac:dyDescent="0.25">
      <c r="A17" s="16" t="s">
        <v>30</v>
      </c>
      <c r="B17" s="12"/>
      <c r="C17" s="12">
        <f>COUNT(C21:C2190)</f>
        <v>16</v>
      </c>
      <c r="E17" s="16" t="s">
        <v>38</v>
      </c>
      <c r="F17" s="17">
        <f ca="1">ROUND(2*(F16-$C$7)/$C$8,0)/2+F15</f>
        <v>6232.5</v>
      </c>
    </row>
    <row r="18" spans="1:21" ht="14.25" thickTop="1" thickBot="1" x14ac:dyDescent="0.25">
      <c r="A18" s="18" t="s">
        <v>8</v>
      </c>
      <c r="B18" s="12"/>
      <c r="C18" s="21">
        <f ca="1">+C15</f>
        <v>59513.984291771543</v>
      </c>
      <c r="D18" s="22">
        <f ca="1">+C16</f>
        <v>1.121736930368874</v>
      </c>
      <c r="E18" s="16" t="s">
        <v>39</v>
      </c>
      <c r="F18" s="25">
        <f ca="1">ROUND(2*(F16-$C$15)/$C$16,0)/2+F15</f>
        <v>406.5</v>
      </c>
    </row>
    <row r="19" spans="1:21" ht="13.5" thickTop="1" x14ac:dyDescent="0.2">
      <c r="E19" s="16" t="s">
        <v>34</v>
      </c>
      <c r="F19" s="20">
        <f ca="1">+$C$15+$C$16*F18-15018.5-$C$5/24</f>
        <v>44951.866187299827</v>
      </c>
    </row>
    <row r="20" spans="1:21" ht="13.5" thickBot="1" x14ac:dyDescent="0.25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47</v>
      </c>
      <c r="I20" s="7" t="s">
        <v>48</v>
      </c>
      <c r="J20" s="7" t="s">
        <v>49</v>
      </c>
      <c r="K20" s="7" t="s">
        <v>50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  <c r="U20" s="28" t="s">
        <v>36</v>
      </c>
    </row>
    <row r="21" spans="1:21" x14ac:dyDescent="0.2">
      <c r="A21" t="s">
        <v>41</v>
      </c>
      <c r="C21" s="10">
        <v>52978.738799999999</v>
      </c>
      <c r="D21" s="10" t="s">
        <v>16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6.135442484163596E-3</v>
      </c>
      <c r="Q21" s="2">
        <f>+C21-15018.5</f>
        <v>37960.238799999999</v>
      </c>
    </row>
    <row r="22" spans="1:21" x14ac:dyDescent="0.2">
      <c r="A22" s="29" t="s">
        <v>43</v>
      </c>
      <c r="C22" s="10">
        <v>56305.815207111438</v>
      </c>
      <c r="D22" s="10">
        <v>5.0000000000000001E-4</v>
      </c>
      <c r="E22">
        <f>+(C22-C$7)/C$8</f>
        <v>2966.0224894684457</v>
      </c>
      <c r="F22">
        <f>ROUND(2*E22,0)/2</f>
        <v>2966</v>
      </c>
      <c r="G22">
        <f>+C22-(C$7+F22*C$8)</f>
        <v>2.5227111436834093E-2</v>
      </c>
      <c r="K22">
        <f>+G22</f>
        <v>2.5227111436834093E-2</v>
      </c>
      <c r="O22">
        <f ca="1">+C$11+C$12*$F22</f>
        <v>2.6690916565012417E-2</v>
      </c>
      <c r="Q22" s="2">
        <f>+C22-15018.5</f>
        <v>41287.315207111438</v>
      </c>
    </row>
    <row r="23" spans="1:21" x14ac:dyDescent="0.2">
      <c r="A23" s="30" t="s">
        <v>45</v>
      </c>
      <c r="B23" s="31" t="s">
        <v>44</v>
      </c>
      <c r="C23" s="32">
        <v>57371.468000000001</v>
      </c>
      <c r="D23" s="32">
        <v>5.0000000000000001E-3</v>
      </c>
      <c r="E23">
        <f>+(C23-C$7)/C$8</f>
        <v>3916.0307738938977</v>
      </c>
      <c r="F23">
        <f>ROUND(2*E23,0)/2</f>
        <v>3916</v>
      </c>
      <c r="G23">
        <f>+C23-(C$7+F23*C$8)</f>
        <v>3.4520000001066364E-2</v>
      </c>
      <c r="K23">
        <f>+G23</f>
        <v>3.4520000001066364E-2</v>
      </c>
      <c r="O23">
        <f ca="1">+C$11+C$12*$F23</f>
        <v>3.3274766995493324E-2</v>
      </c>
      <c r="Q23" s="2">
        <f>+C23-15018.5</f>
        <v>42352.968000000001</v>
      </c>
    </row>
    <row r="24" spans="1:21" x14ac:dyDescent="0.2">
      <c r="A24" s="30" t="s">
        <v>45</v>
      </c>
      <c r="B24" s="31" t="s">
        <v>46</v>
      </c>
      <c r="C24" s="32">
        <v>57772.491999999998</v>
      </c>
      <c r="D24" s="32">
        <v>5.0000000000000001E-3</v>
      </c>
      <c r="E24">
        <f>+(C24-C$7)/C$8</f>
        <v>4273.5356993215837</v>
      </c>
      <c r="F24">
        <f>ROUND(2*E24,0)/2</f>
        <v>4273.5</v>
      </c>
      <c r="G24">
        <f>+C24-(C$7+F24*C$8)</f>
        <v>4.0045000001555309E-2</v>
      </c>
      <c r="K24">
        <f>+G24</f>
        <v>4.0045000001555309E-2</v>
      </c>
      <c r="O24">
        <f ca="1">+C$11+C$12*$F24</f>
        <v>3.5752373868016406E-2</v>
      </c>
      <c r="Q24" s="2">
        <f>+C24-15018.5</f>
        <v>42753.991999999998</v>
      </c>
    </row>
    <row r="25" spans="1:21" x14ac:dyDescent="0.2">
      <c r="A25" s="33" t="s">
        <v>0</v>
      </c>
      <c r="B25" s="34" t="s">
        <v>44</v>
      </c>
      <c r="C25" s="35">
        <v>58078.163500000002</v>
      </c>
      <c r="D25" s="36" t="s">
        <v>51</v>
      </c>
      <c r="E25">
        <f>+(C25-C$7)/C$8</f>
        <v>4546.0357661825965</v>
      </c>
      <c r="F25">
        <f>ROUND(2*E25,0)/2</f>
        <v>4546</v>
      </c>
      <c r="G25">
        <f>+C25-(C$7+F25*C$8)</f>
        <v>4.0120000005117618E-2</v>
      </c>
      <c r="K25">
        <f>+G25</f>
        <v>4.0120000005117618E-2</v>
      </c>
      <c r="O25">
        <f ca="1">+C$11+C$12*$F25</f>
        <v>3.7640899386233301E-2</v>
      </c>
      <c r="Q25" s="2">
        <f>+C25-15018.5</f>
        <v>43059.663500000002</v>
      </c>
    </row>
    <row r="26" spans="1:21" x14ac:dyDescent="0.2">
      <c r="A26" s="33" t="s">
        <v>0</v>
      </c>
      <c r="B26" s="34" t="s">
        <v>44</v>
      </c>
      <c r="C26" s="35">
        <v>58078.1662</v>
      </c>
      <c r="D26" s="36" t="s">
        <v>2</v>
      </c>
      <c r="E26">
        <f>+(C26-C$7)/C$8</f>
        <v>4546.0381731789303</v>
      </c>
      <c r="F26">
        <f>ROUND(2*E26,0)/2</f>
        <v>4546</v>
      </c>
      <c r="G26">
        <f>+C26-(C$7+F26*C$8)</f>
        <v>4.2820000002393499E-2</v>
      </c>
      <c r="K26">
        <f>+G26</f>
        <v>4.2820000002393499E-2</v>
      </c>
      <c r="O26">
        <f ca="1">+C$11+C$12*$F26</f>
        <v>3.7640899386233301E-2</v>
      </c>
      <c r="Q26" s="2">
        <f>+C26-15018.5</f>
        <v>43059.6662</v>
      </c>
    </row>
    <row r="27" spans="1:21" x14ac:dyDescent="0.2">
      <c r="A27" s="5" t="s">
        <v>53</v>
      </c>
      <c r="C27" s="10">
        <v>58384.954400000002</v>
      </c>
      <c r="D27" s="10">
        <v>1E-4</v>
      </c>
      <c r="E27">
        <f>+(C27-C$7)/C$8</f>
        <v>4819.5337558949159</v>
      </c>
      <c r="F27">
        <f>ROUND(2*E27,0)/2</f>
        <v>4819.5</v>
      </c>
      <c r="G27">
        <f>+C27-(C$7+F27*C$8)</f>
        <v>3.7865000005695038E-2</v>
      </c>
      <c r="K27">
        <f>+G27</f>
        <v>3.7865000005695038E-2</v>
      </c>
      <c r="O27">
        <f ca="1">+C$11+C$12*$F27</f>
        <v>3.9536355273324379E-2</v>
      </c>
      <c r="Q27" s="2">
        <f>+C27-15018.5</f>
        <v>43366.454400000002</v>
      </c>
    </row>
    <row r="28" spans="1:21" x14ac:dyDescent="0.2">
      <c r="A28" s="37" t="s">
        <v>1</v>
      </c>
      <c r="B28" s="38" t="s">
        <v>44</v>
      </c>
      <c r="C28" s="37">
        <v>58438.236800000072</v>
      </c>
      <c r="D28" s="37" t="s">
        <v>16</v>
      </c>
      <c r="E28">
        <f>+(C28-C$7)/C$8</f>
        <v>4867.0339564780052</v>
      </c>
      <c r="F28">
        <f>ROUND(2*E28,0)/2</f>
        <v>4867</v>
      </c>
      <c r="G28">
        <f>+C28-(C$7+F28*C$8)</f>
        <v>3.8090000074589625E-2</v>
      </c>
      <c r="K28">
        <f>+G28</f>
        <v>3.8090000074589625E-2</v>
      </c>
      <c r="O28">
        <f ca="1">+C$11+C$12*$F28</f>
        <v>3.9865547794848424E-2</v>
      </c>
      <c r="Q28" s="2">
        <f>+C28-15018.5</f>
        <v>43419.736800000072</v>
      </c>
    </row>
    <row r="29" spans="1:21" x14ac:dyDescent="0.2">
      <c r="A29" s="37" t="s">
        <v>1</v>
      </c>
      <c r="B29" s="38" t="s">
        <v>44</v>
      </c>
      <c r="C29" s="37">
        <v>58438.237000000197</v>
      </c>
      <c r="D29" s="37" t="s">
        <v>16</v>
      </c>
      <c r="E29">
        <f>+(C29-C$7)/C$8</f>
        <v>4867.0341347741423</v>
      </c>
      <c r="F29">
        <f>ROUND(2*E29,0)/2</f>
        <v>4867</v>
      </c>
      <c r="G29">
        <f>+C29-(C$7+F29*C$8)</f>
        <v>3.8290000200504437E-2</v>
      </c>
      <c r="K29">
        <f>+G29</f>
        <v>3.8290000200504437E-2</v>
      </c>
      <c r="O29">
        <f ca="1">+C$11+C$12*$F29</f>
        <v>3.9865547794848424E-2</v>
      </c>
      <c r="Q29" s="2">
        <f>+C29-15018.5</f>
        <v>43419.737000000197</v>
      </c>
    </row>
    <row r="30" spans="1:21" x14ac:dyDescent="0.2">
      <c r="A30" s="37" t="s">
        <v>1</v>
      </c>
      <c r="B30" s="38" t="s">
        <v>44</v>
      </c>
      <c r="C30" s="37">
        <v>58438.237399999984</v>
      </c>
      <c r="D30" s="37" t="s">
        <v>16</v>
      </c>
      <c r="E30">
        <f>+(C30-C$7)/C$8</f>
        <v>4867.0344913660019</v>
      </c>
      <c r="F30">
        <f>ROUND(2*E30,0)/2</f>
        <v>4867</v>
      </c>
      <c r="G30">
        <f>+C30-(C$7+F30*C$8)</f>
        <v>3.8689999986672774E-2</v>
      </c>
      <c r="K30">
        <f>+G30</f>
        <v>3.8689999986672774E-2</v>
      </c>
      <c r="O30">
        <f ca="1">+C$11+C$12*$F30</f>
        <v>3.9865547794848424E-2</v>
      </c>
      <c r="Q30" s="2">
        <f>+C30-15018.5</f>
        <v>43419.737399999984</v>
      </c>
    </row>
    <row r="31" spans="1:21" x14ac:dyDescent="0.2">
      <c r="A31" s="37" t="s">
        <v>1</v>
      </c>
      <c r="B31" s="38" t="s">
        <v>44</v>
      </c>
      <c r="C31" s="37">
        <v>58438.23760000011</v>
      </c>
      <c r="D31" s="37" t="s">
        <v>16</v>
      </c>
      <c r="E31">
        <f>+(C31-C$7)/C$8</f>
        <v>4867.0346696621391</v>
      </c>
      <c r="F31">
        <f>ROUND(2*E31,0)/2</f>
        <v>4867</v>
      </c>
      <c r="G31">
        <f>+C31-(C$7+F31*C$8)</f>
        <v>3.8890000112587586E-2</v>
      </c>
      <c r="K31">
        <f>+G31</f>
        <v>3.8890000112587586E-2</v>
      </c>
      <c r="O31">
        <f ca="1">+C$11+C$12*$F31</f>
        <v>3.9865547794848424E-2</v>
      </c>
      <c r="Q31" s="2">
        <f>+C31-15018.5</f>
        <v>43419.73760000011</v>
      </c>
    </row>
    <row r="32" spans="1:21" x14ac:dyDescent="0.2">
      <c r="A32" s="37" t="s">
        <v>1</v>
      </c>
      <c r="B32" s="38" t="s">
        <v>46</v>
      </c>
      <c r="C32" s="37">
        <v>58443.283700000029</v>
      </c>
      <c r="D32" s="37" t="s">
        <v>16</v>
      </c>
      <c r="E32">
        <f>+(C32-C$7)/C$8</f>
        <v>4871.5331675180569</v>
      </c>
      <c r="F32">
        <f>ROUND(2*E32,0)/2</f>
        <v>4871.5</v>
      </c>
      <c r="G32">
        <f>+C32-(C$7+F32*C$8)</f>
        <v>3.7205000029643998E-2</v>
      </c>
      <c r="K32">
        <f>+G32</f>
        <v>3.7205000029643998E-2</v>
      </c>
      <c r="O32">
        <f ca="1">+C$11+C$12*$F32</f>
        <v>3.9896734454782284E-2</v>
      </c>
      <c r="Q32" s="2">
        <f>+C32-15018.5</f>
        <v>43424.783700000029</v>
      </c>
    </row>
    <row r="33" spans="1:17" x14ac:dyDescent="0.2">
      <c r="A33" s="37" t="s">
        <v>1</v>
      </c>
      <c r="B33" s="38" t="s">
        <v>46</v>
      </c>
      <c r="C33" s="37">
        <v>58443.283900000155</v>
      </c>
      <c r="D33" s="37" t="s">
        <v>16</v>
      </c>
      <c r="E33">
        <f>+(C33-C$7)/C$8</f>
        <v>4871.533345814194</v>
      </c>
      <c r="F33">
        <f>ROUND(2*E33,0)/2</f>
        <v>4871.5</v>
      </c>
      <c r="G33">
        <f>+C33-(C$7+F33*C$8)</f>
        <v>3.740500015555881E-2</v>
      </c>
      <c r="K33">
        <f>+G33</f>
        <v>3.740500015555881E-2</v>
      </c>
      <c r="O33">
        <f ca="1">+C$11+C$12*$F33</f>
        <v>3.9896734454782284E-2</v>
      </c>
      <c r="Q33" s="2">
        <f>+C33-15018.5</f>
        <v>43424.783900000155</v>
      </c>
    </row>
    <row r="34" spans="1:17" x14ac:dyDescent="0.2">
      <c r="A34" s="37" t="s">
        <v>1</v>
      </c>
      <c r="B34" s="38" t="s">
        <v>46</v>
      </c>
      <c r="C34" s="37">
        <v>58443.284399999771</v>
      </c>
      <c r="D34" s="37" t="s">
        <v>16</v>
      </c>
      <c r="E34">
        <f>+(C34-C$7)/C$8</f>
        <v>4871.5337915539149</v>
      </c>
      <c r="F34">
        <f>ROUND(2*E34,0)/2</f>
        <v>4871.5</v>
      </c>
      <c r="G34">
        <f>+C34-(C$7+F34*C$8)</f>
        <v>3.7904999771853909E-2</v>
      </c>
      <c r="K34">
        <f>+G34</f>
        <v>3.7904999771853909E-2</v>
      </c>
      <c r="O34">
        <f ca="1">+C$11+C$12*$F34</f>
        <v>3.9896734454782284E-2</v>
      </c>
      <c r="Q34" s="2">
        <f>+C34-15018.5</f>
        <v>43424.784399999771</v>
      </c>
    </row>
    <row r="35" spans="1:17" x14ac:dyDescent="0.2">
      <c r="A35" s="37" t="s">
        <v>1</v>
      </c>
      <c r="B35" s="38" t="s">
        <v>46</v>
      </c>
      <c r="C35" s="37">
        <v>58443.285500000231</v>
      </c>
      <c r="D35" s="37" t="s">
        <v>16</v>
      </c>
      <c r="E35">
        <f>+(C35-C$7)/C$8</f>
        <v>4871.534772182461</v>
      </c>
      <c r="F35">
        <f>ROUND(2*E35,0)/2</f>
        <v>4871.5</v>
      </c>
      <c r="G35">
        <f>+C35-(C$7+F35*C$8)</f>
        <v>3.9005000231554732E-2</v>
      </c>
      <c r="K35">
        <f>+G35</f>
        <v>3.9005000231554732E-2</v>
      </c>
      <c r="O35">
        <f ca="1">+C$11+C$12*$F35</f>
        <v>3.9896734454782284E-2</v>
      </c>
      <c r="Q35" s="2">
        <f>+C35-15018.5</f>
        <v>43424.785500000231</v>
      </c>
    </row>
    <row r="36" spans="1:17" x14ac:dyDescent="0.2">
      <c r="A36" s="39" t="s">
        <v>52</v>
      </c>
      <c r="C36" s="10">
        <v>59513.987800000003</v>
      </c>
      <c r="D36" s="10">
        <v>2.9999999999999997E-4</v>
      </c>
      <c r="E36">
        <f>+(C36-C$7)/C$8</f>
        <v>5826.0445918358282</v>
      </c>
      <c r="F36">
        <f>ROUND(2*E36,0)/2</f>
        <v>5826</v>
      </c>
      <c r="G36">
        <f>+C36-(C$7+F36*C$8)</f>
        <v>5.0020000002405141E-2</v>
      </c>
      <c r="K36">
        <f>+G36</f>
        <v>5.0020000002405141E-2</v>
      </c>
      <c r="O36">
        <f ca="1">+C$11+C$12*$F36</f>
        <v>4.6511771545197055E-2</v>
      </c>
      <c r="Q36" s="2">
        <f>+C36-15018.5</f>
        <v>44495.487800000003</v>
      </c>
    </row>
    <row r="37" spans="1:17" x14ac:dyDescent="0.2">
      <c r="C37" s="10"/>
      <c r="D37" s="10"/>
    </row>
    <row r="38" spans="1:17" x14ac:dyDescent="0.2">
      <c r="C38" s="10"/>
      <c r="D38" s="10"/>
    </row>
    <row r="39" spans="1:17" x14ac:dyDescent="0.2">
      <c r="C39" s="10"/>
      <c r="D39" s="10"/>
    </row>
    <row r="40" spans="1:17" x14ac:dyDescent="0.2">
      <c r="C40" s="10"/>
      <c r="D40" s="10"/>
    </row>
    <row r="41" spans="1:17" x14ac:dyDescent="0.2">
      <c r="C41" s="10"/>
      <c r="D41" s="10"/>
    </row>
    <row r="42" spans="1:17" x14ac:dyDescent="0.2">
      <c r="C42" s="10"/>
      <c r="D42" s="10"/>
    </row>
    <row r="43" spans="1:17" x14ac:dyDescent="0.2">
      <c r="C43" s="10"/>
      <c r="D43" s="10"/>
    </row>
    <row r="44" spans="1:17" x14ac:dyDescent="0.2">
      <c r="C44" s="10"/>
      <c r="D44" s="10"/>
    </row>
    <row r="45" spans="1:17" x14ac:dyDescent="0.2">
      <c r="C45" s="10"/>
      <c r="D45" s="10"/>
    </row>
    <row r="46" spans="1:17" x14ac:dyDescent="0.2">
      <c r="C46" s="10"/>
      <c r="D46" s="10"/>
    </row>
    <row r="47" spans="1:17" x14ac:dyDescent="0.2">
      <c r="C47" s="10"/>
      <c r="D47" s="10"/>
    </row>
    <row r="48" spans="1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</sheetData>
  <sortState xmlns:xlrd2="http://schemas.microsoft.com/office/spreadsheetml/2017/richdata2" ref="A21:U37">
    <sortCondition ref="C21:C37"/>
  </sortState>
  <phoneticPr fontId="7" type="noConversion"/>
  <hyperlinks>
    <hyperlink ref="H62670" r:id="rId1" display="http://vsolj.cetus-net.org/bulletin.html"/>
    <hyperlink ref="H62663" r:id="rId2" display="https://www.aavso.org/ejaavso"/>
    <hyperlink ref="I62670" r:id="rId3" display="http://vsolj.cetus-net.org/bulletin.html"/>
    <hyperlink ref="AQ56321" r:id="rId4" display="http://cdsbib.u-strasbg.fr/cgi-bin/cdsbib?1990RMxAA..21..381G"/>
    <hyperlink ref="H62667" r:id="rId5" display="https://www.aavso.org/ejaavso"/>
    <hyperlink ref="AP3685" r:id="rId6" display="http://cdsbib.u-strasbg.fr/cgi-bin/cdsbib?1990RMxAA..21..381G"/>
    <hyperlink ref="AP3688" r:id="rId7" display="http://cdsbib.u-strasbg.fr/cgi-bin/cdsbib?1990RMxAA..21..381G"/>
    <hyperlink ref="AP3686" r:id="rId8" display="http://cdsbib.u-strasbg.fr/cgi-bin/cdsbib?1990RMxAA..21..381G"/>
    <hyperlink ref="AP3670" r:id="rId9" display="http://cdsbib.u-strasbg.fr/cgi-bin/cdsbib?1990RMxAA..21..381G"/>
    <hyperlink ref="AQ3899" r:id="rId10" display="http://cdsbib.u-strasbg.fr/cgi-bin/cdsbib?1990RMxAA..21..381G"/>
    <hyperlink ref="AQ3903" r:id="rId11" display="http://cdsbib.u-strasbg.fr/cgi-bin/cdsbib?1990RMxAA..21..381G"/>
    <hyperlink ref="AQ63583" r:id="rId12" display="http://cdsbib.u-strasbg.fr/cgi-bin/cdsbib?1990RMxAA..21..381G"/>
    <hyperlink ref="I791" r:id="rId13" display="http://vsolj.cetus-net.org/bulletin.html"/>
    <hyperlink ref="H791" r:id="rId14" display="http://vsolj.cetus-net.org/bulletin.html"/>
    <hyperlink ref="AQ64244" r:id="rId15" display="http://cdsbib.u-strasbg.fr/cgi-bin/cdsbib?1990RMxAA..21..381G"/>
    <hyperlink ref="AQ64243" r:id="rId16" display="http://cdsbib.u-strasbg.fr/cgi-bin/cdsbib?1990RMxAA..21..381G"/>
    <hyperlink ref="AP1961" r:id="rId17" display="http://cdsbib.u-strasbg.fr/cgi-bin/cdsbib?1990RMxAA..21..381G"/>
    <hyperlink ref="AP1979" r:id="rId18" display="http://cdsbib.u-strasbg.fr/cgi-bin/cdsbib?1990RMxAA..21..381G"/>
    <hyperlink ref="AP1980" r:id="rId19" display="http://cdsbib.u-strasbg.fr/cgi-bin/cdsbib?1990RMxAA..21..381G"/>
    <hyperlink ref="AP1976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2023-01-24T07:33:48Z</dcterms:modified>
</cp:coreProperties>
</file>