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1C3C466-60A8-4CD3-B6C3-E391F7F71A4B}" xr6:coauthVersionLast="47" xr6:coauthVersionMax="47" xr10:uidLastSave="{00000000-0000-0000-0000-000000000000}"/>
  <bookViews>
    <workbookView xWindow="14655" yWindow="66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D9" i="1"/>
  <c r="C9" i="1"/>
  <c r="Q22" i="1"/>
  <c r="Q23" i="1"/>
  <c r="Q24" i="1"/>
  <c r="C8" i="1"/>
  <c r="E23" i="1"/>
  <c r="F23" i="1"/>
  <c r="G23" i="1"/>
  <c r="K23" i="1"/>
  <c r="C7" i="1"/>
  <c r="E24" i="1"/>
  <c r="F24" i="1"/>
  <c r="G24" i="1"/>
  <c r="K24" i="1"/>
  <c r="B2" i="1"/>
  <c r="A1" i="1"/>
  <c r="F16" i="1"/>
  <c r="F17" i="1" s="1"/>
  <c r="C17" i="1"/>
  <c r="Q21" i="1"/>
  <c r="E21" i="1"/>
  <c r="F21" i="1"/>
  <c r="G21" i="1"/>
  <c r="I21" i="1"/>
  <c r="E22" i="1"/>
  <c r="F22" i="1"/>
  <c r="G22" i="1"/>
  <c r="K22" i="1"/>
  <c r="C11" i="1"/>
  <c r="C12" i="1"/>
  <c r="O25" i="1" l="1"/>
  <c r="C16" i="1"/>
  <c r="D18" i="1" s="1"/>
  <c r="O22" i="1"/>
  <c r="O24" i="1"/>
  <c r="O21" i="1"/>
  <c r="C15" i="1"/>
  <c r="O23" i="1"/>
  <c r="F18" i="1" l="1"/>
  <c r="F19" i="1" s="1"/>
  <c r="C18" i="1"/>
</calcChain>
</file>

<file path=xl/sharedStrings.xml><?xml version="1.0" encoding="utf-8"?>
<sst xmlns="http://schemas.openxmlformats.org/spreadsheetml/2006/main" count="66" uniqueCount="59">
  <si>
    <t>VSB-066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</si>
  <si>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</si>
  <si>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</si>
  <si>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</si>
  <si>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</si>
  <si>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</si>
  <si>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</si>
  <si>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</si>
  <si>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</si>
  <si>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</si>
  <si>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</si>
  <si>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</si>
  <si>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</si>
  <si>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</si>
  <si>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</si>
  <si>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</si>
  <si>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</si>
  <si>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</si>
  <si>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</si>
  <si>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</si>
  <si>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</si>
  <si>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</si>
  <si>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</si>
  <si>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</si>
  <si>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</si>
  <si>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</si>
  <si>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</si>
  <si>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</si>
  <si>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</si>
  <si>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</si>
  <si>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</si>
  <si>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</si>
  <si>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</si>
  <si>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</si>
  <si>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</si>
  <si>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</si>
  <si>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</si>
  <si>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</si>
  <si>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</si>
  <si>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</si>
  <si>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</si>
  <si>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</si>
  <si>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</si>
  <si>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V1409 Tau</t>
  </si>
  <si>
    <t>2019G</t>
  </si>
  <si>
    <t>G1852-1665</t>
  </si>
  <si>
    <t>EW</t>
  </si>
  <si>
    <t>pr_</t>
  </si>
  <si>
    <t>G5</t>
  </si>
  <si>
    <t>V1409</t>
  </si>
  <si>
    <t>1409</t>
  </si>
  <si>
    <t>Tau</t>
  </si>
  <si>
    <t>as of 2019-07-08</t>
  </si>
  <si>
    <t>GCVS</t>
  </si>
  <si>
    <t>IBVS 5960</t>
  </si>
  <si>
    <t>II</t>
  </si>
  <si>
    <t>IBVS 6063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</si>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</sst>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>
      <alignment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V1409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9-4EE6-A429-D2C223FAB3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9-4EE6-A429-D2C223FAB3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F9-4EE6-A429-D2C223FAB3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3.5384999573579989E-3</c:v>
                </c:pt>
                <c:pt idx="2">
                  <c:v>9.3394999566953629E-3</c:v>
                </c:pt>
                <c:pt idx="3">
                  <c:v>2.3937999867484905E-2</c:v>
                </c:pt>
                <c:pt idx="4">
                  <c:v>2.8292000148212537E-2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F9-4EE6-A429-D2C223FAB3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F9-4EE6-A429-D2C223FAB3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F9-4EE6-A429-D2C223FAB3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F9-4EE6-A429-D2C223FAB3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-1.0655035101110932E-2</c:v>
                </c:pt>
                <c:pt idx="1">
                  <c:v>3.8372775051991916E-3</c:v>
                </c:pt>
                <c:pt idx="2">
                  <c:v>9.1185919073004523E-3</c:v>
                </c:pt>
                <c:pt idx="3">
                  <c:v>2.336459369812198E-2</c:v>
                </c:pt>
                <c:pt idx="4">
                  <c:v>2.8787536819129184E-2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F9-4EE6-A429-D2C223FAB3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F9-4EE6-A429-D2C223FA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5512"/>
        <c:axId val="1"/>
      </c:scatterChart>
      <c:valAx>
        <c:axId val="87982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5A1BE3-BA48-7FED-69B8-A53DB69DE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tr">
        <f>F1&amp;" / GSC "&amp;RIGHT(I1,9)</f>
        <v>V1409 Tau / GSC 1852-1665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5.3221999999999996</v>
      </c>
      <c r="L1" s="37">
        <v>25.210699999999999</v>
      </c>
      <c r="M1" s="38">
        <v>53348.719000000041</v>
      </c>
      <c r="N1" s="38">
        <v>0.307363</v>
      </c>
      <c r="O1" s="41" t="s">
        <v>46</v>
      </c>
      <c r="P1">
        <v>10.17</v>
      </c>
      <c r="Q1">
        <v>10.67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</row>
    <row r="2" spans="1:22" x14ac:dyDescent="0.2">
      <c r="A2" t="s">
        <v>25</v>
      </c>
      <c r="B2" t="str">
        <f>O1</f>
        <v>EW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>
        <v>53348.719000000041</v>
      </c>
      <c r="D4" s="28">
        <v>0.307363</v>
      </c>
      <c r="E4" s="42" t="s">
        <v>52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8">
        <f>M1</f>
        <v>53348.719000000041</v>
      </c>
      <c r="D7" s="29" t="s">
        <v>53</v>
      </c>
    </row>
    <row r="8" spans="1:22" x14ac:dyDescent="0.2">
      <c r="A8" t="s">
        <v>5</v>
      </c>
      <c r="C8" s="8">
        <f>N1</f>
        <v>0.307363</v>
      </c>
      <c r="D8" s="29" t="s">
        <v>53</v>
      </c>
    </row>
    <row r="9" spans="1:22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INTERCEPT(INDIRECT($D$9):G992,INDIRECT($C$9):F992)</f>
        <v>-1.0655035101110932E-2</v>
      </c>
      <c r="D11" s="3"/>
      <c r="E11" s="10"/>
    </row>
    <row r="12" spans="1:22" x14ac:dyDescent="0.2">
      <c r="A12" s="10" t="s">
        <v>18</v>
      </c>
      <c r="B12" s="10"/>
      <c r="C12" s="21">
        <f ca="1">SLOPE(INDIRECT($D$9):G992,INDIRECT($C$9):F992)</f>
        <v>2.052590129071613E-6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59255.035195536853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0.30736505259012908</v>
      </c>
      <c r="E16" s="14" t="s">
        <v>32</v>
      </c>
      <c r="F16" s="40">
        <f ca="1">NOW()+15018.5+$C$5/24</f>
        <v>59968.862224999997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21539.5</v>
      </c>
    </row>
    <row r="18" spans="1:21" ht="14.25" thickTop="1" thickBot="1" x14ac:dyDescent="0.25">
      <c r="A18" s="16" t="s">
        <v>7</v>
      </c>
      <c r="B18" s="10"/>
      <c r="C18" s="19">
        <f ca="1">+C15</f>
        <v>59255.035195536853</v>
      </c>
      <c r="D18" s="20">
        <f ca="1">+C16</f>
        <v>0.30736505259012908</v>
      </c>
      <c r="E18" s="14" t="s">
        <v>38</v>
      </c>
      <c r="F18" s="23">
        <f ca="1">ROUND(2*(F16-$C$15)/$C$16,0)/2+F15</f>
        <v>2323.5</v>
      </c>
    </row>
    <row r="19" spans="1:21" ht="13.5" thickTop="1" x14ac:dyDescent="0.2">
      <c r="E19" s="14" t="s">
        <v>33</v>
      </c>
      <c r="F19" s="18">
        <f ca="1">+$C$15+$C$16*F18-15018.5-$C$5/24</f>
        <v>44951.093728563355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53</v>
      </c>
      <c r="C21" s="8">
        <v>53348.719000000041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-1.0655035101110932E-2</v>
      </c>
      <c r="Q21" s="2">
        <f>+C21-15018.5</f>
        <v>38330.219000000041</v>
      </c>
    </row>
    <row r="22" spans="1:21" x14ac:dyDescent="0.2">
      <c r="A22" s="45" t="s">
        <v>54</v>
      </c>
      <c r="B22" s="46" t="s">
        <v>55</v>
      </c>
      <c r="C22" s="45">
        <v>55518.858999999997</v>
      </c>
      <c r="D22" s="45">
        <v>1E-4</v>
      </c>
      <c r="E22">
        <f>+(C22-C$7)/C$8</f>
        <v>7060.5115124460517</v>
      </c>
      <c r="F22">
        <f>ROUND(2*E22,0)/2</f>
        <v>7060.5</v>
      </c>
      <c r="G22">
        <f>+C22-(C$7+F22*C$8)</f>
        <v>3.5384999573579989E-3</v>
      </c>
      <c r="K22">
        <f>+G22</f>
        <v>3.5384999573579989E-3</v>
      </c>
      <c r="O22">
        <f ca="1">+C$11+C$12*$F22</f>
        <v>3.8372775051991916E-3</v>
      </c>
      <c r="Q22" s="2">
        <f>+C22-15018.5</f>
        <v>40500.358999999997</v>
      </c>
    </row>
    <row r="23" spans="1:21" x14ac:dyDescent="0.2">
      <c r="A23" s="47" t="s">
        <v>56</v>
      </c>
      <c r="B23" s="48" t="s">
        <v>55</v>
      </c>
      <c r="C23" s="49">
        <v>56309.709799999997</v>
      </c>
      <c r="D23" s="49">
        <v>2.0000000000000001E-4</v>
      </c>
      <c r="E23">
        <f>+(C23-C$7)/C$8</f>
        <v>9633.5303858953612</v>
      </c>
      <c r="F23">
        <f>ROUND(2*E23,0)/2</f>
        <v>9633.5</v>
      </c>
      <c r="G23">
        <f>+C23-(C$7+F23*C$8)</f>
        <v>9.3394999566953629E-3</v>
      </c>
      <c r="K23">
        <f>+G23</f>
        <v>9.3394999566953629E-3</v>
      </c>
      <c r="O23">
        <f ca="1">+C$11+C$12*$F23</f>
        <v>9.1185919073004523E-3</v>
      </c>
      <c r="Q23" s="2">
        <f>+C23-15018.5</f>
        <v>41291.209799999997</v>
      </c>
    </row>
    <row r="24" spans="1:21" x14ac:dyDescent="0.2">
      <c r="A24" s="43" t="s">
        <v>0</v>
      </c>
      <c r="B24" s="44" t="s">
        <v>1</v>
      </c>
      <c r="C24" s="43">
        <v>58442.977299999911</v>
      </c>
      <c r="D24" s="43" t="s">
        <v>15</v>
      </c>
      <c r="E24">
        <f>+(C24-C$7)/C$8</f>
        <v>16574.077881852631</v>
      </c>
      <c r="F24">
        <f>ROUND(2*E24,0)/2</f>
        <v>16574</v>
      </c>
      <c r="G24">
        <f>+C24-(C$7+F24*C$8)</f>
        <v>2.3937999867484905E-2</v>
      </c>
      <c r="K24">
        <f>+G24</f>
        <v>2.3937999867484905E-2</v>
      </c>
      <c r="O24">
        <f ca="1">+C$11+C$12*$F24</f>
        <v>2.336459369812198E-2</v>
      </c>
      <c r="Q24" s="2">
        <f>+C24-15018.5</f>
        <v>43424.477299999911</v>
      </c>
    </row>
    <row r="25" spans="1:21" x14ac:dyDescent="0.2">
      <c r="A25" s="50" t="s">
        <v>57</v>
      </c>
      <c r="B25" s="51" t="s">
        <v>1</v>
      </c>
      <c r="C25" s="52">
        <v>59255.034700000193</v>
      </c>
      <c r="D25" s="50" t="s">
        <v>58</v>
      </c>
      <c r="E25">
        <f>+(C25-C$7)/C$8</f>
        <v>19216.092047514347</v>
      </c>
      <c r="F25">
        <f>ROUND(2*E25,0)/2</f>
        <v>19216</v>
      </c>
      <c r="G25">
        <f>+C25-(C$7+F25*C$8)</f>
        <v>2.8292000148212537E-2</v>
      </c>
      <c r="K25">
        <f>+G25</f>
        <v>2.8292000148212537E-2</v>
      </c>
      <c r="O25">
        <f ca="1">+C$11+C$12*$F25</f>
        <v>2.8787536819129184E-2</v>
      </c>
      <c r="Q25" s="2">
        <f>+C25-15018.5</f>
        <v>44236.534700000193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2639" r:id="rId1" display="http://vsolj.cetus-net.org/bulletin.html"/>
    <hyperlink ref="H62632" r:id="rId2" display="https://www.aavso.org/ejaavso"/>
    <hyperlink ref="I62639" r:id="rId3" display="http://vsolj.cetus-net.org/bulletin.html"/>
    <hyperlink ref="AQ56290" r:id="rId4" display="http://cdsbib.u-strasbg.fr/cgi-bin/cdsbib?1990RMxAA..21..381G"/>
    <hyperlink ref="H62636" r:id="rId5" display="https://www.aavso.org/ejaavso"/>
    <hyperlink ref="AP3654" r:id="rId6" display="http://cdsbib.u-strasbg.fr/cgi-bin/cdsbib?1990RMxAA..21..381G"/>
    <hyperlink ref="AP3657" r:id="rId7" display="http://cdsbib.u-strasbg.fr/cgi-bin/cdsbib?1990RMxAA..21..381G"/>
    <hyperlink ref="AP3655" r:id="rId8" display="http://cdsbib.u-strasbg.fr/cgi-bin/cdsbib?1990RMxAA..21..381G"/>
    <hyperlink ref="AP3639" r:id="rId9" display="http://cdsbib.u-strasbg.fr/cgi-bin/cdsbib?1990RMxAA..21..381G"/>
    <hyperlink ref="AQ3868" r:id="rId10" display="http://cdsbib.u-strasbg.fr/cgi-bin/cdsbib?1990RMxAA..21..381G"/>
    <hyperlink ref="AQ3872" r:id="rId11" display="http://cdsbib.u-strasbg.fr/cgi-bin/cdsbib?1990RMxAA..21..381G"/>
    <hyperlink ref="AQ63552" r:id="rId12" display="http://cdsbib.u-strasbg.fr/cgi-bin/cdsbib?1990RMxAA..21..381G"/>
    <hyperlink ref="I760" r:id="rId13" display="http://vsolj.cetus-net.org/bulletin.html"/>
    <hyperlink ref="H760" r:id="rId14" display="http://vsolj.cetus-net.org/bulletin.html"/>
    <hyperlink ref="AQ64213" r:id="rId15" display="http://cdsbib.u-strasbg.fr/cgi-bin/cdsbib?1990RMxAA..21..381G"/>
    <hyperlink ref="AQ64212" r:id="rId16" display="http://cdsbib.u-strasbg.fr/cgi-bin/cdsbib?1990RMxAA..21..381G"/>
    <hyperlink ref="AP1930" r:id="rId17" display="http://cdsbib.u-strasbg.fr/cgi-bin/cdsbib?1990RMxAA..21..381G"/>
    <hyperlink ref="AP1948" r:id="rId18" display="http://cdsbib.u-strasbg.fr/cgi-bin/cdsbib?1990RMxAA..21..381G"/>
    <hyperlink ref="AP1949" r:id="rId19" display="http://cdsbib.u-strasbg.fr/cgi-bin/cdsbib?1990RMxAA..21..381G"/>
    <hyperlink ref="AP194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2023-01-24T07:41:36Z</dcterms:modified>
</cp:coreProperties>
</file>