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17EE79A-E794-4704-A306-8086A4832A8E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<sst xmlns="http://schemas.openxmlformats.org/spreadsheetml/2006/main" count="53" uniqueCount="50">
  <si>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</si>
  <si>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</si>
  <si>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</si>
  <si>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</si>
  <si>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</si>
  <si>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</si>
  <si>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</si>
  <si>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</si>
  <si>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</si>
  <si>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</si>
  <si>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</si>
  <si>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</si>
  <si>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</si>
  <si>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</si>
  <si>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</si>
  <si>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</si>
  <si>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</si>
  <si>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</si>
  <si>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</si>
  <si>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</si>
  <si>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</si>
  <si>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</si>
  <si>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</si>
  <si>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</si>
  <si>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</si>
  <si>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</si>
  <si>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</si>
  <si>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</si>
  <si>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</si>
  <si>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</si>
  <si>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</si>
  <si>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</si>
  <si>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</si>
  <si>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</si>
  <si>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</si>
  <si>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</si>
  <si>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</si>
  <si>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</si>
  <si>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</si>
  <si>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</si>
  <si>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</si>
  <si>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</si>
  <si>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</si>
  <si>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</si>
  <si>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</si>
  <si>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V1417 Tau</t>
  </si>
  <si>
    <t>EB</t>
  </si>
  <si>
    <t>VSX</t>
  </si>
  <si>
    <t>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</si>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</sst>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V1417</a:t>
            </a:r>
            <a:r>
              <a:rPr lang="en-AU" baseline="0"/>
              <a:t> Tau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1.7930000001797453E-2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1.7930000001797453E-2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7:F8"/>
    </sheetView>
  </sheetViews>
  <sheetFormatPr defaultColWidth="10.28515625" defaultRowHeight="12.75" x14ac:dyDescent="0.2"/>
  <cols>
    <col min="1" max="1" width="16.71093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46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54439.705000000002</v>
      </c>
      <c r="D7" s="38" t="s">
        <v>47</v>
      </c>
    </row>
    <row r="8" spans="1:15" x14ac:dyDescent="0.2">
      <c r="A8" t="s">
        <v>3</v>
      </c>
      <c r="C8" s="5">
        <v>0.96594500000000005</v>
      </c>
      <c r="D8" s="38" t="s">
        <v>47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0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3.1313307722314795E-6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59970.724000000002</v>
      </c>
      <c r="E15" s="9" t="s">
        <v>30</v>
      </c>
      <c r="F15" s="24">
        <f ca="1">NOW()+15018.5+$C$5/24</f>
        <v>60162.808020601849</v>
      </c>
    </row>
    <row r="16" spans="1:15" x14ac:dyDescent="0.2">
      <c r="A16" s="11" t="s">
        <v>4</v>
      </c>
      <c r="B16" s="6"/>
      <c r="C16" s="12">
        <f ca="1">+C8+C12</f>
        <v>0.96594813133077229</v>
      </c>
      <c r="E16" s="9" t="s">
        <v>35</v>
      </c>
      <c r="F16" s="10">
        <f ca="1">ROUND(2*(F15-$C$7)/$C$8,0)/2+F14</f>
        <v>5926</v>
      </c>
    </row>
    <row r="17" spans="1:21" ht="13.5" thickBot="1" x14ac:dyDescent="0.25">
      <c r="A17" s="9" t="s">
        <v>27</v>
      </c>
      <c r="B17" s="6"/>
      <c r="C17" s="6">
        <f>COUNT(C21:C2191)</f>
        <v>2</v>
      </c>
      <c r="E17" s="9" t="s">
        <v>36</v>
      </c>
      <c r="F17" s="18">
        <f ca="1">ROUND(2*(F15-$C$15)/$C$16,0)/2+F14</f>
        <v>200</v>
      </c>
    </row>
    <row r="18" spans="1:21" ht="14.25" thickTop="1" thickBot="1" x14ac:dyDescent="0.25">
      <c r="A18" s="11" t="s">
        <v>5</v>
      </c>
      <c r="B18" s="6"/>
      <c r="C18" s="14">
        <f ca="1">+C15</f>
        <v>59970.724000000002</v>
      </c>
      <c r="D18" s="15">
        <f ca="1">+C16</f>
        <v>0.96594813133077229</v>
      </c>
      <c r="E18" s="9" t="s">
        <v>31</v>
      </c>
      <c r="F18" s="13">
        <f ca="1">+$C$15+$C$16*F17-15018.5-$C$5/24</f>
        <v>45145.809459599492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2">
        <f>C$7</f>
        <v>54439.705000000002</v>
      </c>
      <c r="D21" s="42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0</v>
      </c>
      <c r="Q21" s="43">
        <f>+C21-15018.5</f>
        <v>39421.205000000002</v>
      </c>
    </row>
    <row r="22" spans="1:21" s="39" customFormat="1" ht="12" customHeight="1" x14ac:dyDescent="0.2">
      <c r="A22" s="40" t="s">
        <v>49</v>
      </c>
      <c r="B22" s="41" t="s">
        <v>48</v>
      </c>
      <c r="C22" s="44">
        <v>59970.724000000002</v>
      </c>
      <c r="D22" s="45">
        <v>1.2999999999999999E-3</v>
      </c>
      <c r="E22" s="39">
        <f>+(C22-C$7)/C$8</f>
        <v>5726.0185621334549</v>
      </c>
      <c r="F22" s="39">
        <f>ROUND(2*E22,0)/2</f>
        <v>5726</v>
      </c>
      <c r="G22" s="39">
        <f>+C22-(C$7+F22*C$8)</f>
        <v>1.7930000001797453E-2</v>
      </c>
      <c r="I22" s="39">
        <f>+G22</f>
        <v>1.7930000001797453E-2</v>
      </c>
      <c r="O22" s="39">
        <f ca="1">+C$11+C$12*$F22</f>
        <v>1.7930000001797453E-2</v>
      </c>
      <c r="Q22" s="43">
        <f>+C22-15018.5</f>
        <v>44952.224000000002</v>
      </c>
    </row>
    <row r="23" spans="1:21" s="39" customFormat="1" ht="12" customHeight="1" x14ac:dyDescent="0.2">
      <c r="C23" s="42"/>
      <c r="D23" s="42"/>
      <c r="Q23" s="43"/>
    </row>
    <row r="24" spans="1:21" s="39" customFormat="1" ht="12" customHeight="1" x14ac:dyDescent="0.2">
      <c r="C24" s="42"/>
      <c r="D24" s="42"/>
      <c r="Q24" s="43"/>
    </row>
    <row r="25" spans="1:21" s="39" customFormat="1" ht="12" customHeight="1" x14ac:dyDescent="0.2">
      <c r="C25" s="42"/>
      <c r="D25" s="42"/>
      <c r="Q25" s="43"/>
    </row>
    <row r="26" spans="1:21" s="39" customFormat="1" ht="12" customHeight="1" x14ac:dyDescent="0.2">
      <c r="C26" s="42"/>
      <c r="D26" s="42"/>
      <c r="Q26" s="43"/>
    </row>
    <row r="27" spans="1:21" s="39" customFormat="1" ht="12" customHeight="1" x14ac:dyDescent="0.2">
      <c r="C27" s="42"/>
      <c r="D27" s="42"/>
      <c r="Q27" s="43"/>
    </row>
    <row r="28" spans="1:21" s="39" customFormat="1" ht="12" customHeight="1" x14ac:dyDescent="0.2">
      <c r="C28" s="42"/>
      <c r="D28" s="42"/>
      <c r="Q28" s="43"/>
    </row>
    <row r="29" spans="1:21" s="39" customFormat="1" ht="12" customHeight="1" x14ac:dyDescent="0.2">
      <c r="C29" s="42"/>
      <c r="D29" s="42"/>
      <c r="Q29" s="43"/>
    </row>
    <row r="30" spans="1:21" s="39" customFormat="1" ht="12" customHeight="1" x14ac:dyDescent="0.2">
      <c r="C30" s="42"/>
      <c r="D30" s="42"/>
      <c r="Q30" s="43"/>
    </row>
    <row r="31" spans="1:21" s="39" customFormat="1" ht="12" customHeight="1" x14ac:dyDescent="0.2">
      <c r="C31" s="42"/>
      <c r="D31" s="42"/>
      <c r="Q31" s="43"/>
    </row>
    <row r="32" spans="1:21" s="39" customFormat="1" ht="12" customHeight="1" x14ac:dyDescent="0.2">
      <c r="C32" s="42"/>
      <c r="D32" s="42"/>
      <c r="Q32" s="43"/>
    </row>
    <row r="33" spans="3:17" s="39" customFormat="1" ht="12" customHeight="1" x14ac:dyDescent="0.2">
      <c r="C33" s="42"/>
      <c r="D33" s="42"/>
      <c r="Q33" s="43"/>
    </row>
    <row r="34" spans="3:17" s="39" customFormat="1" ht="12" customHeight="1" x14ac:dyDescent="0.2">
      <c r="C34" s="42"/>
      <c r="D34" s="42"/>
    </row>
    <row r="35" spans="3:17" x14ac:dyDescent="0.2">
      <c r="C35" s="5"/>
      <c r="D35" s="5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2023-08-06T07:23:33Z</dcterms:modified>
</cp:coreProperties>
</file>