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170CBA1-F8B4-4017-8C47-018AC85F01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E23" i="1"/>
  <c r="F23" i="1" s="1"/>
  <c r="G23" i="1" s="1"/>
  <c r="K23" i="1" s="1"/>
  <c r="Q23" i="1"/>
  <c r="E22" i="1"/>
  <c r="F22" i="1" s="1"/>
  <c r="G22" i="1" s="1"/>
  <c r="K22" i="1" s="1"/>
  <c r="Q22" i="1"/>
  <c r="A21" i="1"/>
  <c r="C21" i="1"/>
  <c r="C17" i="1" s="1"/>
  <c r="F15" i="1"/>
  <c r="F16" i="1" s="1"/>
  <c r="Q21" i="1" l="1"/>
  <c r="E21" i="1"/>
  <c r="F21" i="1" s="1"/>
  <c r="G21" i="1" s="1"/>
  <c r="C11" i="1"/>
  <c r="C12" i="1"/>
  <c r="O23" i="1" l="1"/>
  <c r="O22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<sst xmlns="http://schemas.openxmlformats.org/spreadsheetml/2006/main" count="54" uniqueCount="49">
  <si>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</si>
  <si>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</si>
  <si>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</si>
  <si>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</si>
  <si>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</si>
  <si>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</si>
  <si>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</si>
  <si>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</si>
  <si>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</si>
  <si>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</si>
  <si>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</si>
  <si>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</si>
  <si>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</si>
  <si>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</si>
  <si>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</si>
  <si>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</si>
  <si>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</si>
  <si>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</si>
  <si>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</si>
  <si>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</si>
  <si>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</si>
  <si>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</si>
  <si>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</si>
  <si>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</si>
  <si>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</si>
  <si>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</si>
  <si>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</si>
  <si>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</si>
  <si>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</si>
  <si>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</si>
  <si>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</si>
  <si>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</si>
  <si>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</si>
  <si>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</si>
  <si>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</si>
  <si>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</si>
  <si>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</si>
  <si>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</si>
  <si>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</si>
  <si>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</si>
  <si>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</si>
  <si>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</si>
  <si>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</si>
  <si>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V0343 Tel</t>
  </si>
  <si>
    <t>G8402-0965</t>
  </si>
  <si>
    <t>EB</t>
  </si>
  <si>
    <t>JAVSO, 48, 250</t>
  </si>
  <si>
    <t>I</t>
  </si>
  <si>
    <t>ARX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</si>
</sst>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168" fontId="19" fillId="0" borderId="0" xfId="0" applyNumberFormat="1" applyFont="1" applyAlignment="1"/>
    <xf numFmtId="167" fontId="19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  <c:pt idx="2">
                  <c:v>9063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  <c:pt idx="2">
                  <c:v>9063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  <c:pt idx="2">
                  <c:v>9063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  <c:pt idx="2">
                  <c:v>9063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-9.7129999863682315E-2</c:v>
                </c:pt>
                <c:pt idx="2">
                  <c:v>-0.11177000022871653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  <c:pt idx="2">
                  <c:v>9063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  <c:pt idx="2">
                  <c:v>9063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  <c:pt idx="2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  <c:pt idx="2">
                  <c:v>9063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  <c:pt idx="2">
                  <c:v>9063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-7.0992021130075744E-5</c:v>
                </c:pt>
                <c:pt idx="1">
                  <c:v>-9.6619364397411006E-2</c:v>
                </c:pt>
                <c:pt idx="2">
                  <c:v>-0.11220964367385776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  <c:pt idx="2">
                  <c:v>9063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29" sqref="C28:C29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0</v>
      </c>
      <c r="H1" s="31"/>
      <c r="I1" s="42" t="s">
        <v>44</v>
      </c>
      <c r="J1" s="43" t="s">
        <v>43</v>
      </c>
      <c r="K1" s="34">
        <v>19.500346</v>
      </c>
      <c r="L1" s="36">
        <v>-51.464626000000003</v>
      </c>
      <c r="M1" s="37">
        <v>51874.858</v>
      </c>
      <c r="N1" s="37">
        <v>0.87546000000000002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51874.858</v>
      </c>
      <c r="D7" s="29"/>
    </row>
    <row r="8" spans="1:15" x14ac:dyDescent="0.2">
      <c r="A8" t="s">
        <v>3</v>
      </c>
      <c r="C8" s="8">
        <v>0.87546000000000002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-7.0992021130075744E-5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-1.2373237520989483E-5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59809.039770356329</v>
      </c>
      <c r="E15" s="14" t="s">
        <v>30</v>
      </c>
      <c r="F15" s="33">
        <f ca="1">NOW()+15018.5+$C$5/24</f>
        <v>60093.713312731481</v>
      </c>
    </row>
    <row r="16" spans="1:15" x14ac:dyDescent="0.2">
      <c r="A16" s="16" t="s">
        <v>4</v>
      </c>
      <c r="B16" s="10"/>
      <c r="C16" s="17">
        <f ca="1">+C8+C12</f>
        <v>0.875447626762479</v>
      </c>
      <c r="E16" s="14" t="s">
        <v>35</v>
      </c>
      <c r="F16" s="15">
        <f ca="1">ROUND(2*(F15-$C$7)/$C$8,0)/2+F14</f>
        <v>9389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326</v>
      </c>
    </row>
    <row r="18" spans="1:21" ht="14.25" thickTop="1" thickBot="1" x14ac:dyDescent="0.25">
      <c r="A18" s="16" t="s">
        <v>5</v>
      </c>
      <c r="B18" s="10"/>
      <c r="C18" s="19">
        <f ca="1">+C15</f>
        <v>59809.039770356329</v>
      </c>
      <c r="D18" s="20">
        <f ca="1">+C16</f>
        <v>0.875447626762479</v>
      </c>
      <c r="E18" s="14" t="s">
        <v>31</v>
      </c>
      <c r="F18" s="18">
        <f ca="1">+$C$15+$C$16*F17-15018.5-$C$5/24</f>
        <v>45076.331530014235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$D$7</f>
        <v>0</v>
      </c>
      <c r="C21" s="8">
        <f>$C$7</f>
        <v>51874.858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-7.0992021130075744E-5</v>
      </c>
      <c r="Q21" s="40">
        <f>+C21-15018.5</f>
        <v>36856.358</v>
      </c>
    </row>
    <row r="22" spans="1:21" x14ac:dyDescent="0.2">
      <c r="A22" s="44" t="s">
        <v>46</v>
      </c>
      <c r="B22" s="45" t="s">
        <v>47</v>
      </c>
      <c r="C22" s="46">
        <v>58705.975250000134</v>
      </c>
      <c r="D22" s="44">
        <v>5.5000000000000003E-4</v>
      </c>
      <c r="E22">
        <f>+(C22-C$7)/C$8</f>
        <v>7802.8890526124942</v>
      </c>
      <c r="F22">
        <f>ROUND(2*E22,0)/2</f>
        <v>7803</v>
      </c>
      <c r="G22">
        <f>+C22-(C$7+F22*C$8)</f>
        <v>-9.7129999863682315E-2</v>
      </c>
      <c r="K22">
        <f>+G22</f>
        <v>-9.7129999863682315E-2</v>
      </c>
      <c r="O22">
        <f ca="1">+C$11+C$12*$F22</f>
        <v>-9.6619364397411006E-2</v>
      </c>
      <c r="Q22" s="40">
        <f>+C22-15018.5</f>
        <v>43687.475250000134</v>
      </c>
    </row>
    <row r="23" spans="1:21" x14ac:dyDescent="0.2">
      <c r="A23" s="47" t="s">
        <v>48</v>
      </c>
      <c r="B23" s="48" t="s">
        <v>47</v>
      </c>
      <c r="C23" s="49">
        <v>59809.040209999774</v>
      </c>
      <c r="D23" s="50">
        <v>3.3999999999999998E-3</v>
      </c>
      <c r="E23">
        <f>+(C23-C$7)/C$8</f>
        <v>9062.8723299748399</v>
      </c>
      <c r="F23">
        <f>ROUND(2*E23,0)/2</f>
        <v>9063</v>
      </c>
      <c r="G23">
        <f>+C23-(C$7+F23*C$8)</f>
        <v>-0.11177000022871653</v>
      </c>
      <c r="K23">
        <f>+G23</f>
        <v>-0.11177000022871653</v>
      </c>
      <c r="O23">
        <f ca="1">+C$11+C$12*$F23</f>
        <v>-0.11220964367385776</v>
      </c>
      <c r="Q23" s="40">
        <f>+C23-15018.5</f>
        <v>44790.540209999774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2023-05-29T05:07:10Z</dcterms:modified>
</cp:coreProperties>
</file>