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6DBB50DB-8590-4B85-8E5C-2EEEA2D30BC8}" xr6:coauthVersionLast="47" xr6:coauthVersionMax="47" xr10:uidLastSave="{00000000-0000-0000-0000-000000000000}"/>
  <bookViews>
    <workbookView xWindow="13395" yWindow="720" windowWidth="13350" windowHeight="143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5" i="1" l="1"/>
  <c r="F25" i="1" s="1"/>
  <c r="G25" i="1" s="1"/>
  <c r="I25" i="1" s="1"/>
  <c r="Q25" i="1"/>
  <c r="E22" i="1"/>
  <c r="F22" i="1" s="1"/>
  <c r="G22" i="1" s="1"/>
  <c r="I22" i="1" s="1"/>
  <c r="Q22" i="1"/>
  <c r="E23" i="1"/>
  <c r="F23" i="1"/>
  <c r="G23" i="1"/>
  <c r="I23" i="1"/>
  <c r="Q23" i="1"/>
  <c r="E24" i="1"/>
  <c r="F24" i="1" s="1"/>
  <c r="G24" i="1" s="1"/>
  <c r="I24" i="1" s="1"/>
  <c r="Q24" i="1"/>
  <c r="C21" i="1"/>
  <c r="C9" i="1"/>
  <c r="D9" i="1"/>
  <c r="A21" i="1"/>
  <c r="F16" i="1"/>
  <c r="C17" i="1"/>
  <c r="Q21" i="1"/>
  <c r="E21" i="1"/>
  <c r="F21" i="1" s="1"/>
  <c r="G21" i="1" s="1"/>
  <c r="I21" i="1" s="1"/>
  <c r="C11" i="1"/>
  <c r="C12" i="1"/>
  <c r="O25" i="1" l="1"/>
  <c r="C15" i="1"/>
  <c r="F18" i="1" s="1"/>
  <c r="O23" i="1"/>
  <c r="O24" i="1"/>
  <c r="O22" i="1"/>
  <c r="O21" i="1"/>
  <c r="C16" i="1"/>
  <c r="D18" i="1" s="1"/>
  <c r="F17" i="1"/>
  <c r="C18" i="1" l="1"/>
  <c r="F19" i="1"/>
</calcChain>
</file>

<file path=xl/sharedStrings.xml><?xml version="1.0" encoding="utf-8"?>
<sst xmlns="http://schemas.openxmlformats.org/spreadsheetml/2006/main" count="60" uniqueCount="51">
  <si>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</si>
  <si>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</si>
  <si>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</si>
  <si>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</si>
  <si>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</si>
  <si>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</si>
  <si>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</si>
  <si>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</si>
  <si>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</si>
  <si>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</si>
  <si>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</si>
  <si>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</si>
  <si>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</si>
  <si>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</si>
  <si>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</si>
  <si>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</si>
  <si>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</si>
  <si>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</si>
  <si>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</si>
  <si>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</si>
  <si>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</si>
  <si>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</si>
  <si>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</si>
  <si>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</si>
  <si>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</si>
  <si>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</si>
  <si>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</si>
  <si>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</si>
  <si>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</si>
  <si>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</si>
  <si>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</si>
  <si>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</si>
  <si>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</si>
  <si>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</si>
  <si>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</si>
  <si>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</si>
  <si>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</si>
  <si>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</si>
  <si>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</si>
  <si>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</si>
  <si>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</si>
  <si>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</si>
  <si>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GQ Tra</t>
  </si>
  <si>
    <t>G9049-2144</t>
  </si>
  <si>
    <t>EA/SD:</t>
  </si>
  <si>
    <t>GQ TrA / G9049-2144</t>
  </si>
  <si>
    <t>JAVSO 49, 251</t>
  </si>
  <si>
    <t>I</t>
  </si>
  <si>
    <t>II</t>
  </si>
  <si>
    <t>BMGA</t>
  </si>
  <si>
    <t>VSS SEB 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</si>
</sst>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0" xfId="0" applyFont="1" applyAlignment="1">
      <alignment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9" fillId="0" borderId="0" xfId="0" applyFont="1" applyAlignment="1"/>
    <xf numFmtId="0" fontId="19" fillId="0" borderId="0" xfId="0" applyFont="1" applyAlignment="1">
      <alignment horizontal="left"/>
    </xf>
    <xf numFmtId="0" fontId="6" fillId="0" borderId="7" xfId="0" applyFont="1" applyBorder="1" applyAlignment="1"/>
    <xf numFmtId="0" fontId="0" fillId="0" borderId="7" xfId="0" applyBorder="1" applyAlignment="1"/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GQ TrA-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Active!$D$21:$D$236</c:f>
                <c:numCache>
                  <c:formatCode>General</c:formatCode>
                  <c:ptCount val="216"/>
                  <c:pt idx="0">
                    <c:v>0</c:v>
                  </c:pt>
                  <c:pt idx="1">
                    <c:v>4.5500000000000002E-3</c:v>
                  </c:pt>
                  <c:pt idx="2">
                    <c:v>1.4E-3</c:v>
                  </c:pt>
                  <c:pt idx="3">
                    <c:v>1.66E-3</c:v>
                  </c:pt>
                  <c:pt idx="4">
                    <c:v>1.7030000000000001E-3</c:v>
                  </c:pt>
                </c:numCache>
              </c:numRef>
            </c:plus>
            <c:minus>
              <c:numRef>
                <c:f>Active!$D$21:$D$236</c:f>
                <c:numCache>
                  <c:formatCode>General</c:formatCode>
                  <c:ptCount val="216"/>
                  <c:pt idx="0">
                    <c:v>0</c:v>
                  </c:pt>
                  <c:pt idx="1">
                    <c:v>4.5500000000000002E-3</c:v>
                  </c:pt>
                  <c:pt idx="2">
                    <c:v>1.4E-3</c:v>
                  </c:pt>
                  <c:pt idx="3">
                    <c:v>1.66E-3</c:v>
                  </c:pt>
                  <c:pt idx="4">
                    <c:v>1.7030000000000001E-3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2766.5</c:v>
                </c:pt>
                <c:pt idx="2">
                  <c:v>2767</c:v>
                </c:pt>
                <c:pt idx="3">
                  <c:v>2781</c:v>
                </c:pt>
                <c:pt idx="4">
                  <c:v>3235</c:v>
                </c:pt>
              </c:numCache>
            </c:numRef>
          </c:xVal>
          <c:yVal>
            <c:numRef>
              <c:f>Active!$H$21:$H$996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8D9-4A9C-A235-FDC0D4BA239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4.5500000000000002E-3</c:v>
                  </c:pt>
                  <c:pt idx="2">
                    <c:v>1.4E-3</c:v>
                  </c:pt>
                  <c:pt idx="3">
                    <c:v>1.66E-3</c:v>
                  </c:pt>
                  <c:pt idx="4">
                    <c:v>1.7030000000000001E-3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4.5500000000000002E-3</c:v>
                  </c:pt>
                  <c:pt idx="2">
                    <c:v>1.4E-3</c:v>
                  </c:pt>
                  <c:pt idx="3">
                    <c:v>1.66E-3</c:v>
                  </c:pt>
                  <c:pt idx="4">
                    <c:v>1.7030000000000001E-3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2766.5</c:v>
                </c:pt>
                <c:pt idx="2">
                  <c:v>2767</c:v>
                </c:pt>
                <c:pt idx="3">
                  <c:v>2781</c:v>
                </c:pt>
                <c:pt idx="4">
                  <c:v>3235</c:v>
                </c:pt>
              </c:numCache>
            </c:numRef>
          </c:xVal>
          <c:yVal>
            <c:numRef>
              <c:f>Active!$I$21:$I$996</c:f>
              <c:numCache>
                <c:formatCode>General</c:formatCode>
                <c:ptCount val="976"/>
                <c:pt idx="0">
                  <c:v>0</c:v>
                </c:pt>
                <c:pt idx="1">
                  <c:v>-3.5545000006095506E-2</c:v>
                </c:pt>
                <c:pt idx="2">
                  <c:v>-3.6440000003494788E-2</c:v>
                </c:pt>
                <c:pt idx="3">
                  <c:v>-3.627000000415137E-2</c:v>
                </c:pt>
                <c:pt idx="4">
                  <c:v>-3.1954000231053215E-2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8D9-4A9C-A235-FDC0D4BA239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4.5500000000000002E-3</c:v>
                  </c:pt>
                  <c:pt idx="2">
                    <c:v>1.4E-3</c:v>
                  </c:pt>
                  <c:pt idx="3">
                    <c:v>1.66E-3</c:v>
                  </c:pt>
                  <c:pt idx="4">
                    <c:v>1.7030000000000001E-3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4.5500000000000002E-3</c:v>
                  </c:pt>
                  <c:pt idx="2">
                    <c:v>1.4E-3</c:v>
                  </c:pt>
                  <c:pt idx="3">
                    <c:v>1.66E-3</c:v>
                  </c:pt>
                  <c:pt idx="4">
                    <c:v>1.7030000000000001E-3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2766.5</c:v>
                </c:pt>
                <c:pt idx="2">
                  <c:v>2767</c:v>
                </c:pt>
                <c:pt idx="3">
                  <c:v>2781</c:v>
                </c:pt>
                <c:pt idx="4">
                  <c:v>3235</c:v>
                </c:pt>
              </c:numCache>
            </c:numRef>
          </c:xVal>
          <c:yVal>
            <c:numRef>
              <c:f>Active!$J$21:$J$996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8D9-4A9C-A235-FDC0D4BA239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4.5500000000000002E-3</c:v>
                  </c:pt>
                  <c:pt idx="2">
                    <c:v>1.4E-3</c:v>
                  </c:pt>
                  <c:pt idx="3">
                    <c:v>1.66E-3</c:v>
                  </c:pt>
                  <c:pt idx="4">
                    <c:v>1.7030000000000001E-3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4.5500000000000002E-3</c:v>
                  </c:pt>
                  <c:pt idx="2">
                    <c:v>1.4E-3</c:v>
                  </c:pt>
                  <c:pt idx="3">
                    <c:v>1.66E-3</c:v>
                  </c:pt>
                  <c:pt idx="4">
                    <c:v>1.7030000000000001E-3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2766.5</c:v>
                </c:pt>
                <c:pt idx="2">
                  <c:v>2767</c:v>
                </c:pt>
                <c:pt idx="3">
                  <c:v>2781</c:v>
                </c:pt>
                <c:pt idx="4">
                  <c:v>3235</c:v>
                </c:pt>
              </c:numCache>
            </c:numRef>
          </c:xVal>
          <c:yVal>
            <c:numRef>
              <c:f>Active!$K$21:$K$996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8D9-4A9C-A235-FDC0D4BA239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4.5500000000000002E-3</c:v>
                  </c:pt>
                  <c:pt idx="2">
                    <c:v>1.4E-3</c:v>
                  </c:pt>
                  <c:pt idx="3">
                    <c:v>1.66E-3</c:v>
                  </c:pt>
                  <c:pt idx="4">
                    <c:v>1.7030000000000001E-3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4.5500000000000002E-3</c:v>
                  </c:pt>
                  <c:pt idx="2">
                    <c:v>1.4E-3</c:v>
                  </c:pt>
                  <c:pt idx="3">
                    <c:v>1.66E-3</c:v>
                  </c:pt>
                  <c:pt idx="4">
                    <c:v>1.7030000000000001E-3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2766.5</c:v>
                </c:pt>
                <c:pt idx="2">
                  <c:v>2767</c:v>
                </c:pt>
                <c:pt idx="3">
                  <c:v>2781</c:v>
                </c:pt>
                <c:pt idx="4">
                  <c:v>3235</c:v>
                </c:pt>
              </c:numCache>
            </c:numRef>
          </c:xVal>
          <c:yVal>
            <c:numRef>
              <c:f>Active!$L$21:$L$996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8D9-4A9C-A235-FDC0D4BA239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4.5500000000000002E-3</c:v>
                  </c:pt>
                  <c:pt idx="2">
                    <c:v>1.4E-3</c:v>
                  </c:pt>
                  <c:pt idx="3">
                    <c:v>1.66E-3</c:v>
                  </c:pt>
                  <c:pt idx="4">
                    <c:v>1.7030000000000001E-3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4.5500000000000002E-3</c:v>
                  </c:pt>
                  <c:pt idx="2">
                    <c:v>1.4E-3</c:v>
                  </c:pt>
                  <c:pt idx="3">
                    <c:v>1.66E-3</c:v>
                  </c:pt>
                  <c:pt idx="4">
                    <c:v>1.7030000000000001E-3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2766.5</c:v>
                </c:pt>
                <c:pt idx="2">
                  <c:v>2767</c:v>
                </c:pt>
                <c:pt idx="3">
                  <c:v>2781</c:v>
                </c:pt>
                <c:pt idx="4">
                  <c:v>3235</c:v>
                </c:pt>
              </c:numCache>
            </c:numRef>
          </c:xVal>
          <c:yVal>
            <c:numRef>
              <c:f>Active!$M$21:$M$996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8D9-4A9C-A235-FDC0D4BA239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4.5500000000000002E-3</c:v>
                  </c:pt>
                  <c:pt idx="2">
                    <c:v>1.4E-3</c:v>
                  </c:pt>
                  <c:pt idx="3">
                    <c:v>1.66E-3</c:v>
                  </c:pt>
                  <c:pt idx="4">
                    <c:v>1.7030000000000001E-3</c:v>
                  </c:pt>
                </c:numCache>
              </c:numRef>
            </c:plus>
            <c:minus>
              <c:numRef>
                <c:f>Active!$D$21:$D$996</c:f>
                <c:numCache>
                  <c:formatCode>General</c:formatCode>
                  <c:ptCount val="976"/>
                  <c:pt idx="0">
                    <c:v>0</c:v>
                  </c:pt>
                  <c:pt idx="1">
                    <c:v>4.5500000000000002E-3</c:v>
                  </c:pt>
                  <c:pt idx="2">
                    <c:v>1.4E-3</c:v>
                  </c:pt>
                  <c:pt idx="3">
                    <c:v>1.66E-3</c:v>
                  </c:pt>
                  <c:pt idx="4">
                    <c:v>1.7030000000000001E-3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2766.5</c:v>
                </c:pt>
                <c:pt idx="2">
                  <c:v>2767</c:v>
                </c:pt>
                <c:pt idx="3">
                  <c:v>2781</c:v>
                </c:pt>
                <c:pt idx="4">
                  <c:v>3235</c:v>
                </c:pt>
              </c:numCache>
            </c:numRef>
          </c:xVal>
          <c:yVal>
            <c:numRef>
              <c:f>Active!$N$21:$N$996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8D9-4A9C-A235-FDC0D4BA239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2766.5</c:v>
                </c:pt>
                <c:pt idx="2">
                  <c:v>2767</c:v>
                </c:pt>
                <c:pt idx="3">
                  <c:v>2781</c:v>
                </c:pt>
                <c:pt idx="4">
                  <c:v>3235</c:v>
                </c:pt>
              </c:numCache>
            </c:numRef>
          </c:xVal>
          <c:yVal>
            <c:numRef>
              <c:f>Active!$O$21:$O$996</c:f>
              <c:numCache>
                <c:formatCode>General</c:formatCode>
                <c:ptCount val="976"/>
                <c:pt idx="0">
                  <c:v>-1.1466451013809782E-3</c:v>
                </c:pt>
                <c:pt idx="1">
                  <c:v>-3.3358189394412943E-2</c:v>
                </c:pt>
                <c:pt idx="2">
                  <c:v>-3.3364011108545061E-2</c:v>
                </c:pt>
                <c:pt idx="3">
                  <c:v>-3.3527019104244479E-2</c:v>
                </c:pt>
                <c:pt idx="4">
                  <c:v>-3.8813135536211407E-2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8D9-4A9C-A235-FDC0D4BA239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2766.5</c:v>
                </c:pt>
                <c:pt idx="2">
                  <c:v>2767</c:v>
                </c:pt>
                <c:pt idx="3">
                  <c:v>2781</c:v>
                </c:pt>
                <c:pt idx="4">
                  <c:v>3235</c:v>
                </c:pt>
              </c:numCache>
            </c:numRef>
          </c:xVal>
          <c:yVal>
            <c:numRef>
              <c:f>Active!$U$21:$U$996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8D9-4A9C-A235-FDC0D4BA2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5962744"/>
        <c:axId val="1"/>
      </c:scatterChart>
      <c:valAx>
        <c:axId val="9059627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596274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0</xdr:row>
      <xdr:rowOff>0</xdr:rowOff>
    </xdr:from>
    <xdr:to>
      <xdr:col>17</xdr:col>
      <xdr:colOff>152400</xdr:colOff>
      <xdr:row>18</xdr:row>
      <xdr:rowOff>95250</xdr:rowOff>
    </xdr:to>
    <xdr:graphicFrame macro="">
      <xdr:nvGraphicFramePr>
        <xdr:cNvPr id="1030" name="Chart 1">
          <a:extLst>
            <a:ext uri="{FF2B5EF4-FFF2-40B4-BE49-F238E27FC236}">
              <a16:creationId xmlns:a16="http://schemas.microsoft.com/office/drawing/2014/main" id="{C4FECB24-A31C-9199-1FA6-87FEA3FC7D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37"/>
  <sheetViews>
    <sheetView tabSelected="1" workbookViewId="0">
      <selection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  <col min="21" max="21" width="12.7109375" customWidth="1"/>
  </cols>
  <sheetData>
    <row r="1" spans="1:21" ht="20.25" x14ac:dyDescent="0.3">
      <c r="A1" s="1" t="s">
        <v>45</v>
      </c>
      <c r="F1" s="35" t="s">
        <v>42</v>
      </c>
      <c r="G1" s="37">
        <v>0</v>
      </c>
      <c r="H1" s="31"/>
      <c r="I1" s="38" t="s">
        <v>43</v>
      </c>
      <c r="J1" s="36" t="s">
        <v>42</v>
      </c>
      <c r="K1" s="34">
        <v>16.212</v>
      </c>
      <c r="L1" s="39">
        <v>-65.514899999999997</v>
      </c>
      <c r="M1" s="40">
        <v>52501.01</v>
      </c>
      <c r="N1" s="40">
        <v>2.3394499999999998</v>
      </c>
      <c r="O1" s="41" t="s">
        <v>44</v>
      </c>
      <c r="U1" s="47" t="s">
        <v>50</v>
      </c>
    </row>
    <row r="2" spans="1:21" x14ac:dyDescent="0.2">
      <c r="A2" t="s">
        <v>23</v>
      </c>
      <c r="B2" t="s">
        <v>44</v>
      </c>
      <c r="C2" s="30"/>
      <c r="D2" s="3"/>
      <c r="U2" s="47" t="s">
        <v>49</v>
      </c>
    </row>
    <row r="3" spans="1:21" ht="13.5" thickBot="1" x14ac:dyDescent="0.25">
      <c r="U3" s="48"/>
    </row>
    <row r="4" spans="1:21" ht="14.25" thickTop="1" thickBot="1" x14ac:dyDescent="0.25">
      <c r="A4" s="5" t="s">
        <v>0</v>
      </c>
      <c r="C4" s="27" t="s">
        <v>37</v>
      </c>
      <c r="D4" s="28" t="s">
        <v>37</v>
      </c>
      <c r="U4" s="48"/>
    </row>
    <row r="5" spans="1:21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21" x14ac:dyDescent="0.2">
      <c r="A6" s="5" t="s">
        <v>1</v>
      </c>
    </row>
    <row r="7" spans="1:21" x14ac:dyDescent="0.2">
      <c r="A7" t="s">
        <v>2</v>
      </c>
      <c r="C7" s="8">
        <v>52501.01</v>
      </c>
      <c r="D7" s="29"/>
    </row>
    <row r="8" spans="1:21" x14ac:dyDescent="0.2">
      <c r="A8" t="s">
        <v>3</v>
      </c>
      <c r="C8" s="8">
        <v>2.3394499999999998</v>
      </c>
      <c r="D8" s="29"/>
    </row>
    <row r="9" spans="1:21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21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21" x14ac:dyDescent="0.2">
      <c r="A11" s="10" t="s">
        <v>15</v>
      </c>
      <c r="B11" s="10"/>
      <c r="C11" s="21">
        <f ca="1">INTERCEPT(INDIRECT($D$9):G989,INDIRECT($C$9):F989)</f>
        <v>-1.1466451013809782E-3</v>
      </c>
      <c r="D11" s="3"/>
      <c r="E11" s="10"/>
    </row>
    <row r="12" spans="1:21" x14ac:dyDescent="0.2">
      <c r="A12" s="10" t="s">
        <v>16</v>
      </c>
      <c r="B12" s="10"/>
      <c r="C12" s="21">
        <f ca="1">SLOPE(INDIRECT($D$9):G989,INDIRECT($C$9):F989)</f>
        <v>-1.1643428264244338E-5</v>
      </c>
      <c r="D12" s="3"/>
      <c r="E12" s="10"/>
    </row>
    <row r="13" spans="1:21" x14ac:dyDescent="0.2">
      <c r="A13" s="10" t="s">
        <v>18</v>
      </c>
      <c r="B13" s="10"/>
      <c r="C13" s="3" t="s">
        <v>13</v>
      </c>
    </row>
    <row r="14" spans="1:21" x14ac:dyDescent="0.2">
      <c r="A14" s="10"/>
      <c r="B14" s="10"/>
      <c r="C14" s="10"/>
    </row>
    <row r="15" spans="1:21" x14ac:dyDescent="0.2">
      <c r="A15" s="12" t="s">
        <v>17</v>
      </c>
      <c r="B15" s="10"/>
      <c r="C15" s="13">
        <f ca="1">(C7+C11)+(C8+C12)*INT(MAX(F21:F3530))</f>
        <v>60069.091936864461</v>
      </c>
      <c r="E15" s="14" t="s">
        <v>34</v>
      </c>
      <c r="F15" s="32">
        <v>1</v>
      </c>
    </row>
    <row r="16" spans="1:21" x14ac:dyDescent="0.2">
      <c r="A16" s="16" t="s">
        <v>4</v>
      </c>
      <c r="B16" s="10"/>
      <c r="C16" s="17">
        <f ca="1">+C8+C12</f>
        <v>2.3394383565717356</v>
      </c>
      <c r="E16" s="14" t="s">
        <v>30</v>
      </c>
      <c r="F16" s="33">
        <f ca="1">NOW()+15018.5+$C$5/24</f>
        <v>60093.685935069443</v>
      </c>
    </row>
    <row r="17" spans="1:21" ht="13.5" thickBot="1" x14ac:dyDescent="0.25">
      <c r="A17" s="14" t="s">
        <v>27</v>
      </c>
      <c r="B17" s="10"/>
      <c r="C17" s="10">
        <f>COUNT(C21:C2188)</f>
        <v>5</v>
      </c>
      <c r="E17" s="14" t="s">
        <v>35</v>
      </c>
      <c r="F17" s="15">
        <f ca="1">ROUND(2*(F16-$C$7)/$C$8,0)/2+F15</f>
        <v>3246.5</v>
      </c>
    </row>
    <row r="18" spans="1:21" ht="14.25" thickTop="1" thickBot="1" x14ac:dyDescent="0.25">
      <c r="A18" s="16" t="s">
        <v>5</v>
      </c>
      <c r="B18" s="10"/>
      <c r="C18" s="19">
        <f ca="1">+C15</f>
        <v>60069.091936864461</v>
      </c>
      <c r="D18" s="20">
        <f ca="1">+C16</f>
        <v>2.3394383565717356</v>
      </c>
      <c r="E18" s="14" t="s">
        <v>36</v>
      </c>
      <c r="F18" s="23">
        <f ca="1">ROUND(2*(F16-$C$15)/$C$16,0)/2+F15</f>
        <v>11.5</v>
      </c>
    </row>
    <row r="19" spans="1:21" ht="13.5" thickTop="1" x14ac:dyDescent="0.2">
      <c r="E19" s="14" t="s">
        <v>31</v>
      </c>
      <c r="F19" s="18">
        <f ca="1">+$C$15+$C$16*F18-15018.5-$C$5/24</f>
        <v>45077.891311298372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>
        <f>D7</f>
        <v>0</v>
      </c>
      <c r="C21" s="8">
        <f>C$7</f>
        <v>52501.01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-1.1466451013809782E-3</v>
      </c>
      <c r="Q21" s="2">
        <f>+C21-15018.5</f>
        <v>37482.51</v>
      </c>
    </row>
    <row r="22" spans="1:21" x14ac:dyDescent="0.2">
      <c r="A22" s="42" t="s">
        <v>46</v>
      </c>
      <c r="B22" s="43" t="s">
        <v>47</v>
      </c>
      <c r="C22" s="44">
        <v>58973.062879999998</v>
      </c>
      <c r="D22" s="44">
        <v>4.5500000000000002E-3</v>
      </c>
      <c r="E22">
        <f>+(C22-C$7)/C$8</f>
        <v>2766.4848062578794</v>
      </c>
      <c r="F22">
        <f>ROUND(2*E22,0)/2</f>
        <v>2766.5</v>
      </c>
      <c r="G22">
        <f>+C22-(C$7+F22*C$8)</f>
        <v>-3.5545000006095506E-2</v>
      </c>
      <c r="I22">
        <f>+G22</f>
        <v>-3.5545000006095506E-2</v>
      </c>
      <c r="O22">
        <f ca="1">+C$11+C$12*$F22</f>
        <v>-3.3358189394412943E-2</v>
      </c>
      <c r="Q22" s="2">
        <f>+C22-15018.5</f>
        <v>43954.562879999998</v>
      </c>
    </row>
    <row r="23" spans="1:21" ht="12" customHeight="1" x14ac:dyDescent="0.2">
      <c r="A23" s="42" t="s">
        <v>46</v>
      </c>
      <c r="B23" s="43" t="s">
        <v>48</v>
      </c>
      <c r="C23" s="44">
        <v>58974.23171</v>
      </c>
      <c r="D23" s="44">
        <v>1.4E-3</v>
      </c>
      <c r="E23">
        <f>+(C23-C$7)/C$8</f>
        <v>2766.9844236893282</v>
      </c>
      <c r="F23">
        <f>ROUND(2*E23,0)/2</f>
        <v>2767</v>
      </c>
      <c r="G23">
        <f>+C23-(C$7+F23*C$8)</f>
        <v>-3.6440000003494788E-2</v>
      </c>
      <c r="I23">
        <f>+G23</f>
        <v>-3.6440000003494788E-2</v>
      </c>
      <c r="O23">
        <f ca="1">+C$11+C$12*$F23</f>
        <v>-3.3364011108545061E-2</v>
      </c>
      <c r="Q23" s="2">
        <f>+C23-15018.5</f>
        <v>43955.73171</v>
      </c>
    </row>
    <row r="24" spans="1:21" ht="12" customHeight="1" x14ac:dyDescent="0.2">
      <c r="A24" s="42" t="s">
        <v>46</v>
      </c>
      <c r="B24" s="43" t="s">
        <v>48</v>
      </c>
      <c r="C24" s="44">
        <v>59006.984179999999</v>
      </c>
      <c r="D24" s="44">
        <v>1.66E-3</v>
      </c>
      <c r="E24">
        <f>+(C24-C$7)/C$8</f>
        <v>2780.9844963559804</v>
      </c>
      <c r="F24">
        <f>ROUND(2*E24,0)/2</f>
        <v>2781</v>
      </c>
      <c r="G24">
        <f>+C24-(C$7+F24*C$8)</f>
        <v>-3.627000000415137E-2</v>
      </c>
      <c r="I24">
        <f>+G24</f>
        <v>-3.627000000415137E-2</v>
      </c>
      <c r="O24">
        <f ca="1">+C$11+C$12*$F24</f>
        <v>-3.3527019104244479E-2</v>
      </c>
      <c r="Q24" s="2">
        <f>+C24-15018.5</f>
        <v>43988.484179999999</v>
      </c>
    </row>
    <row r="25" spans="1:21" ht="12" customHeight="1" x14ac:dyDescent="0.2">
      <c r="A25" s="45" t="s">
        <v>49</v>
      </c>
      <c r="B25" s="45" t="s">
        <v>47</v>
      </c>
      <c r="C25" s="46">
        <v>60069.098795999773</v>
      </c>
      <c r="D25" s="46">
        <v>1.7030000000000001E-3</v>
      </c>
      <c r="E25">
        <f>+(C25-C$7)/C$8</f>
        <v>3234.9863412339532</v>
      </c>
      <c r="F25">
        <f>ROUND(2*E25,0)/2</f>
        <v>3235</v>
      </c>
      <c r="G25">
        <f>+C25-(C$7+F25*C$8)</f>
        <v>-3.1954000231053215E-2</v>
      </c>
      <c r="I25">
        <f>+G25</f>
        <v>-3.1954000231053215E-2</v>
      </c>
      <c r="O25">
        <f ca="1">+C$11+C$12*$F25</f>
        <v>-3.8813135536211407E-2</v>
      </c>
      <c r="Q25" s="2">
        <f>+C25-15018.5</f>
        <v>45050.598795999773</v>
      </c>
    </row>
    <row r="26" spans="1:21" ht="12" customHeight="1" x14ac:dyDescent="0.2">
      <c r="C26" s="8"/>
      <c r="D26" s="8"/>
      <c r="Q26" s="2"/>
    </row>
    <row r="27" spans="1:21" ht="12" customHeight="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</row>
    <row r="32" spans="1:21" x14ac:dyDescent="0.2">
      <c r="C32" s="8"/>
      <c r="D32" s="8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</sheetData>
  <sortState xmlns:xlrd2="http://schemas.microsoft.com/office/spreadsheetml/2017/richdata2" ref="A21:U24">
    <sortCondition ref="C21:C24"/>
  </sortState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2023-05-29T04:27:44Z</dcterms:modified>
</cp:coreProperties>
</file>