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23BB830-7CA5-436C-9820-0E302A18D1E5}" xr6:coauthVersionLast="47" xr6:coauthVersionMax="47" xr10:uidLastSave="{00000000-0000-0000-0000-000000000000}"/>
  <bookViews>
    <workbookView xWindow="150" yWindow="765" windowWidth="13815" windowHeight="141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J36" i="1" s="1"/>
  <c r="Q36" i="1"/>
  <c r="E37" i="1"/>
  <c r="F37" i="1"/>
  <c r="G37" i="1" s="1"/>
  <c r="J37" i="1" s="1"/>
  <c r="Q37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4" i="1"/>
  <c r="F34" i="1"/>
  <c r="G34" i="1"/>
  <c r="J34" i="1"/>
  <c r="E33" i="1"/>
  <c r="F33" i="1"/>
  <c r="G33" i="1"/>
  <c r="I33" i="1"/>
  <c r="E35" i="1"/>
  <c r="F35" i="1"/>
  <c r="G35" i="1"/>
  <c r="J35" i="1"/>
  <c r="E27" i="1"/>
  <c r="F27" i="1"/>
  <c r="G27" i="1"/>
  <c r="H27" i="1"/>
  <c r="Q21" i="1"/>
  <c r="Q22" i="1"/>
  <c r="Q23" i="1"/>
  <c r="Q24" i="1"/>
  <c r="Q25" i="1"/>
  <c r="Q26" i="1"/>
  <c r="Q28" i="1"/>
  <c r="Q29" i="1"/>
  <c r="Q30" i="1"/>
  <c r="Q31" i="1"/>
  <c r="Q32" i="1"/>
  <c r="Q34" i="1"/>
  <c r="G11" i="1"/>
  <c r="F11" i="1"/>
  <c r="E14" i="1"/>
  <c r="E15" i="1" s="1"/>
  <c r="C17" i="1"/>
  <c r="G4" i="1"/>
  <c r="F4" i="1"/>
  <c r="Q33" i="1"/>
  <c r="Q35" i="1"/>
  <c r="Q27" i="1"/>
  <c r="C11" i="1"/>
  <c r="C12" i="1"/>
  <c r="O22" i="1" l="1"/>
  <c r="O31" i="1"/>
  <c r="C15" i="1"/>
  <c r="C16" i="1"/>
  <c r="D18" i="1" s="1"/>
  <c r="O28" i="1"/>
  <c r="O29" i="1"/>
  <c r="O32" i="1"/>
  <c r="O35" i="1"/>
  <c r="O24" i="1"/>
  <c r="O36" i="1"/>
  <c r="O37" i="1"/>
  <c r="O23" i="1"/>
  <c r="O33" i="1"/>
  <c r="O26" i="1"/>
  <c r="O21" i="1"/>
  <c r="O25" i="1"/>
  <c r="O30" i="1"/>
  <c r="O27" i="1"/>
  <c r="O34" i="1"/>
  <c r="E16" i="1" l="1"/>
  <c r="E17" i="1" s="1"/>
  <c r="C18" i="1"/>
</calcChain>
</file>

<file path=xl/sharedStrings.xml><?xml version="1.0" encoding="utf-8"?>
<sst xmlns="http://schemas.openxmlformats.org/spreadsheetml/2006/main" count="98" uniqueCount="52">
  <si>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</si>
  <si>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</si>
  <si>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</si>
  <si>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</si>
  <si>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</si>
  <si>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</si>
  <si>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</si>
  <si>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</si>
  <si>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</si>
  <si>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</si>
  <si>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</si>
  <si>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</si>
  <si>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</si>
  <si>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</si>
  <si>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</si>
  <si>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</si>
  <si>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</si>
  <si>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</si>
  <si>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</si>
  <si>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</si>
  <si>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</si>
  <si>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</si>
  <si>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</si>
  <si>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</si>
  <si>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</si>
  <si>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</si>
  <si>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</si>
  <si>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</si>
  <si>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</si>
  <si>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</si>
  <si>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</si>
  <si>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</si>
  <si>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</si>
  <si>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</si>
  <si>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</si>
  <si>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</si>
  <si>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</si>
  <si>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MN Tra / GSC 9027-5249</t>
  </si>
  <si>
    <t xml:space="preserve">EA        </t>
  </si>
  <si>
    <t>Kreiner</t>
  </si>
  <si>
    <t>OEJV 0073</t>
  </si>
  <si>
    <t>I</t>
  </si>
  <si>
    <t>OEJV</t>
  </si>
  <si>
    <t>IBVS 5931</t>
  </si>
  <si>
    <t>II</t>
  </si>
  <si>
    <t>IBVS</t>
  </si>
  <si>
    <t>Add cycle</t>
  </si>
  <si>
    <t>Old Cycle</t>
  </si>
  <si>
    <t>IBVS 5631</t>
  </si>
  <si>
    <t>Period confirmed by ToMcat 2012-03-27</t>
  </si>
  <si>
    <t>MN TrA / GSC 9027-5249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</si>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</sst>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/>
    <xf numFmtId="166" fontId="19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TrA --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9-4DE7-B81B-1C1DCD960C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2">
                  <c:v>-8.324844999879133E-2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9-4DE7-B81B-1C1DCD960C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-1.3010299997404218E-2</c:v>
                </c:pt>
                <c:pt idx="1">
                  <c:v>-0.13262945000315085</c:v>
                </c:pt>
                <c:pt idx="2">
                  <c:v>1.1466900003142655E-2</c:v>
                </c:pt>
                <c:pt idx="3">
                  <c:v>-0.11737984999490436</c:v>
                </c:pt>
                <c:pt idx="4">
                  <c:v>-9.461005000048317E-2</c:v>
                </c:pt>
                <c:pt idx="5">
                  <c:v>2.8797099999792408E-2</c:v>
                </c:pt>
                <c:pt idx="7">
                  <c:v>-8.4586950004450046E-2</c:v>
                </c:pt>
                <c:pt idx="8">
                  <c:v>-8.9696449998882599E-2</c:v>
                </c:pt>
                <c:pt idx="9">
                  <c:v>-1.5636600001016632E-2</c:v>
                </c:pt>
                <c:pt idx="10">
                  <c:v>-7.1811850000813138E-2</c:v>
                </c:pt>
                <c:pt idx="11">
                  <c:v>-1.2930199998663738E-2</c:v>
                </c:pt>
                <c:pt idx="13">
                  <c:v>-9.4823649997124448E-2</c:v>
                </c:pt>
                <c:pt idx="14">
                  <c:v>1.7907000001287088E-3</c:v>
                </c:pt>
                <c:pt idx="15">
                  <c:v>-4.7939500873326324E-3</c:v>
                </c:pt>
                <c:pt idx="16">
                  <c:v>2.3523899908468593E-2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9-4DE7-B81B-1C1DCD960C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9-4DE7-B81B-1C1DCD960C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9-4DE7-B81B-1C1DCD960C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9-4DE7-B81B-1C1DCD960C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9-4DE7-B81B-1C1DCD960C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-7.2424436627320565E-2</c:v>
                </c:pt>
                <c:pt idx="1">
                  <c:v>-6.9056550819695722E-2</c:v>
                </c:pt>
                <c:pt idx="2">
                  <c:v>-6.9049400319042595E-2</c:v>
                </c:pt>
                <c:pt idx="3">
                  <c:v>-6.8370102756995121E-2</c:v>
                </c:pt>
                <c:pt idx="4">
                  <c:v>-4.8720526962190314E-2</c:v>
                </c:pt>
                <c:pt idx="5">
                  <c:v>-4.5795972195059619E-2</c:v>
                </c:pt>
                <c:pt idx="6">
                  <c:v>-4.5409845159790525E-2</c:v>
                </c:pt>
                <c:pt idx="7">
                  <c:v>-4.367227350107962E-2</c:v>
                </c:pt>
                <c:pt idx="8">
                  <c:v>-4.3457758481485684E-2</c:v>
                </c:pt>
                <c:pt idx="9">
                  <c:v>-4.337910297430124E-2</c:v>
                </c:pt>
                <c:pt idx="10">
                  <c:v>-4.2056260353471944E-2</c:v>
                </c:pt>
                <c:pt idx="11">
                  <c:v>-4.0061270671248317E-2</c:v>
                </c:pt>
                <c:pt idx="12">
                  <c:v>-4.0025518167982659E-2</c:v>
                </c:pt>
                <c:pt idx="13">
                  <c:v>-3.9682294136632358E-2</c:v>
                </c:pt>
                <c:pt idx="14">
                  <c:v>-3.4812803191849942E-2</c:v>
                </c:pt>
                <c:pt idx="15">
                  <c:v>-1.9133496867928396E-3</c:v>
                </c:pt>
                <c:pt idx="16">
                  <c:v>-1.6916841665457691E-3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99-4DE7-B81B-1C1DCD96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55984"/>
        <c:axId val="1"/>
      </c:scatterChart>
      <c:valAx>
        <c:axId val="110545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455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6887218045112781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33C46-B31C-380A-0AA6-6F889BCF1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2" sqref="E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71093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50</v>
      </c>
      <c r="E1" s="32" t="s">
        <v>37</v>
      </c>
      <c r="F1" s="33"/>
      <c r="G1" s="34" t="s">
        <v>38</v>
      </c>
      <c r="H1" s="35" t="s">
        <v>39</v>
      </c>
      <c r="I1" s="30" t="s">
        <v>35</v>
      </c>
      <c r="J1" s="30" t="s">
        <v>35</v>
      </c>
      <c r="K1" s="36">
        <v>52501.830999999998</v>
      </c>
      <c r="L1" s="36">
        <v>2.3798073</v>
      </c>
    </row>
    <row r="2" spans="1:12" x14ac:dyDescent="0.2">
      <c r="A2" t="s">
        <v>22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9" t="s">
        <v>36</v>
      </c>
      <c r="C4" s="7" t="s">
        <v>35</v>
      </c>
      <c r="D4" s="8" t="s">
        <v>35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  <c r="C6" s="43" t="s">
        <v>49</v>
      </c>
    </row>
    <row r="7" spans="1:12" x14ac:dyDescent="0.2">
      <c r="A7" t="s">
        <v>1</v>
      </c>
      <c r="C7">
        <v>52501.830999999998</v>
      </c>
    </row>
    <row r="8" spans="1:12" x14ac:dyDescent="0.2">
      <c r="A8" t="s">
        <v>2</v>
      </c>
      <c r="C8">
        <v>2.3798073</v>
      </c>
      <c r="D8" s="31" t="s">
        <v>39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-4.5409845159790525E-2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1.4301001306262596E-5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46</v>
      </c>
      <c r="E13" s="12">
        <v>1</v>
      </c>
    </row>
    <row r="14" spans="1:12" x14ac:dyDescent="0.2">
      <c r="A14" s="11"/>
      <c r="B14" s="11"/>
      <c r="C14" s="11"/>
      <c r="D14" s="16" t="s">
        <v>30</v>
      </c>
      <c r="E14" s="17">
        <f ca="1">NOW()+15018.5+$C$9/24</f>
        <v>59997.56375173611</v>
      </c>
    </row>
    <row r="15" spans="1:12" x14ac:dyDescent="0.2">
      <c r="A15" s="14" t="s">
        <v>16</v>
      </c>
      <c r="B15" s="11"/>
      <c r="C15" s="15">
        <f ca="1">(C7+C11)+(C8+C12)*INT(MAX(F21:F3533))</f>
        <v>59776.900224415833</v>
      </c>
      <c r="D15" s="16" t="s">
        <v>47</v>
      </c>
      <c r="E15" s="17">
        <f ca="1">ROUND(2*(E14-$C$7)/$C$8,0)/2+E13</f>
        <v>3150.5</v>
      </c>
    </row>
    <row r="16" spans="1:12" x14ac:dyDescent="0.2">
      <c r="A16" s="18" t="s">
        <v>3</v>
      </c>
      <c r="B16" s="11"/>
      <c r="C16" s="19">
        <f ca="1">+C8+C12</f>
        <v>2.3798216010013062</v>
      </c>
      <c r="D16" s="16" t="s">
        <v>31</v>
      </c>
      <c r="E16" s="26">
        <f ca="1">ROUND(2*(E14-$C$15)/$C$16,0)/2+E13</f>
        <v>93.5</v>
      </c>
    </row>
    <row r="17" spans="1:17" ht="13.5" thickBot="1" x14ac:dyDescent="0.25">
      <c r="A17" s="16" t="s">
        <v>27</v>
      </c>
      <c r="B17" s="11"/>
      <c r="C17" s="11">
        <f>COUNT(C21:C2191)</f>
        <v>17</v>
      </c>
      <c r="D17" s="16" t="s">
        <v>32</v>
      </c>
      <c r="E17" s="20">
        <f ca="1">+$C$15+$C$16*E16-15018.5-$C$9/24</f>
        <v>44981.309377442791</v>
      </c>
    </row>
    <row r="18" spans="1:17" ht="14.25" thickTop="1" thickBot="1" x14ac:dyDescent="0.25">
      <c r="A18" s="18" t="s">
        <v>4</v>
      </c>
      <c r="B18" s="11"/>
      <c r="C18" s="21">
        <f ca="1">+C15</f>
        <v>59776.900224415833</v>
      </c>
      <c r="D18" s="22">
        <f ca="1">+C16</f>
        <v>2.3798216010013062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39</v>
      </c>
      <c r="I20" s="6" t="s">
        <v>45</v>
      </c>
      <c r="J20" s="6" t="s">
        <v>42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s="41" t="s">
        <v>48</v>
      </c>
      <c r="B21" s="42" t="s">
        <v>41</v>
      </c>
      <c r="C21" s="41">
        <v>48006.362000000001</v>
      </c>
      <c r="D21" s="41" t="s">
        <v>12</v>
      </c>
      <c r="E21">
        <f t="shared" ref="E21:E35" si="0">+(C21-C$7)/C$8</f>
        <v>-1889.0054669552435</v>
      </c>
      <c r="F21">
        <f t="shared" ref="F21:F35" si="1">ROUND(2*E21,0)/2</f>
        <v>-1889</v>
      </c>
      <c r="G21">
        <f t="shared" ref="G21:G35" si="2">+C21-(C$7+F21*C$8)</f>
        <v>-1.3010299997404218E-2</v>
      </c>
      <c r="J21">
        <f t="shared" ref="J21:J26" si="3">+G21</f>
        <v>-1.3010299997404218E-2</v>
      </c>
      <c r="O21">
        <f t="shared" ref="O21:O35" ca="1" si="4">+C$11+C$12*$F21</f>
        <v>-7.2424436627320565E-2</v>
      </c>
      <c r="Q21" s="2">
        <f t="shared" ref="Q21:Q35" si="5">+C21-15018.5</f>
        <v>32987.862000000001</v>
      </c>
    </row>
    <row r="22" spans="1:17" x14ac:dyDescent="0.2">
      <c r="A22" s="41" t="s">
        <v>48</v>
      </c>
      <c r="B22" s="42" t="s">
        <v>44</v>
      </c>
      <c r="C22" s="41">
        <v>48566.686999999998</v>
      </c>
      <c r="D22" s="41" t="s">
        <v>12</v>
      </c>
      <c r="E22">
        <f t="shared" si="0"/>
        <v>-1653.5557311720156</v>
      </c>
      <c r="F22">
        <f t="shared" si="1"/>
        <v>-1653.5</v>
      </c>
      <c r="G22">
        <f t="shared" si="2"/>
        <v>-0.13262945000315085</v>
      </c>
      <c r="J22">
        <f t="shared" si="3"/>
        <v>-0.13262945000315085</v>
      </c>
      <c r="O22">
        <f t="shared" ca="1" si="4"/>
        <v>-6.9056550819695722E-2</v>
      </c>
      <c r="Q22" s="2">
        <f t="shared" si="5"/>
        <v>33548.186999999998</v>
      </c>
    </row>
    <row r="23" spans="1:17" x14ac:dyDescent="0.2">
      <c r="A23" s="41" t="s">
        <v>48</v>
      </c>
      <c r="B23" s="42" t="s">
        <v>41</v>
      </c>
      <c r="C23" s="41">
        <v>48568.021000000001</v>
      </c>
      <c r="D23" s="41" t="s">
        <v>12</v>
      </c>
      <c r="E23">
        <f t="shared" si="0"/>
        <v>-1652.9951815846593</v>
      </c>
      <c r="F23">
        <f t="shared" si="1"/>
        <v>-1653</v>
      </c>
      <c r="G23">
        <f t="shared" si="2"/>
        <v>1.1466900003142655E-2</v>
      </c>
      <c r="J23">
        <f t="shared" si="3"/>
        <v>1.1466900003142655E-2</v>
      </c>
      <c r="O23">
        <f t="shared" ca="1" si="4"/>
        <v>-6.9049400319042595E-2</v>
      </c>
      <c r="Q23" s="2">
        <f t="shared" si="5"/>
        <v>33549.521000000001</v>
      </c>
    </row>
    <row r="24" spans="1:17" x14ac:dyDescent="0.2">
      <c r="A24" s="41" t="s">
        <v>48</v>
      </c>
      <c r="B24" s="42" t="s">
        <v>44</v>
      </c>
      <c r="C24" s="41">
        <v>48680.933000000005</v>
      </c>
      <c r="D24" s="41" t="s">
        <v>12</v>
      </c>
      <c r="E24">
        <f t="shared" si="0"/>
        <v>-1605.5493232582294</v>
      </c>
      <c r="F24">
        <f t="shared" si="1"/>
        <v>-1605.5</v>
      </c>
      <c r="G24">
        <f t="shared" si="2"/>
        <v>-0.11737984999490436</v>
      </c>
      <c r="J24">
        <f t="shared" si="3"/>
        <v>-0.11737984999490436</v>
      </c>
      <c r="O24">
        <f t="shared" ca="1" si="4"/>
        <v>-6.8370102756995121E-2</v>
      </c>
      <c r="Q24" s="2">
        <f t="shared" si="5"/>
        <v>33662.433000000005</v>
      </c>
    </row>
    <row r="25" spans="1:17" x14ac:dyDescent="0.2">
      <c r="A25" s="41" t="s">
        <v>48</v>
      </c>
      <c r="B25" s="42" t="s">
        <v>44</v>
      </c>
      <c r="C25" s="41">
        <v>51950.811000000002</v>
      </c>
      <c r="D25" s="41" t="s">
        <v>12</v>
      </c>
      <c r="E25">
        <f t="shared" si="0"/>
        <v>-231.53975534069369</v>
      </c>
      <c r="F25">
        <f t="shared" si="1"/>
        <v>-231.5</v>
      </c>
      <c r="G25">
        <f t="shared" si="2"/>
        <v>-9.461005000048317E-2</v>
      </c>
      <c r="J25">
        <f t="shared" si="3"/>
        <v>-9.461005000048317E-2</v>
      </c>
      <c r="O25">
        <f t="shared" ca="1" si="4"/>
        <v>-4.8720526962190314E-2</v>
      </c>
      <c r="Q25" s="2">
        <f t="shared" si="5"/>
        <v>36932.311000000002</v>
      </c>
    </row>
    <row r="26" spans="1:17" x14ac:dyDescent="0.2">
      <c r="A26" s="41" t="s">
        <v>48</v>
      </c>
      <c r="B26" s="42" t="s">
        <v>41</v>
      </c>
      <c r="C26" s="41">
        <v>52437.604999999996</v>
      </c>
      <c r="D26" s="41" t="s">
        <v>12</v>
      </c>
      <c r="E26">
        <f t="shared" si="0"/>
        <v>-26.987899398410278</v>
      </c>
      <c r="F26">
        <f t="shared" si="1"/>
        <v>-27</v>
      </c>
      <c r="G26">
        <f t="shared" si="2"/>
        <v>2.8797099999792408E-2</v>
      </c>
      <c r="J26">
        <f t="shared" si="3"/>
        <v>2.8797099999792408E-2</v>
      </c>
      <c r="O26">
        <f t="shared" ca="1" si="4"/>
        <v>-4.5795972195059619E-2</v>
      </c>
      <c r="Q26" s="2">
        <f t="shared" si="5"/>
        <v>37419.104999999996</v>
      </c>
    </row>
    <row r="27" spans="1:17" x14ac:dyDescent="0.2">
      <c r="A27" s="31" t="s">
        <v>39</v>
      </c>
      <c r="C27" s="9">
        <v>52501.830999999998</v>
      </c>
      <c r="D27" s="9" t="s">
        <v>12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-4.5409845159790525E-2</v>
      </c>
      <c r="Q27" s="2">
        <f t="shared" si="5"/>
        <v>37483.330999999998</v>
      </c>
    </row>
    <row r="28" spans="1:17" x14ac:dyDescent="0.2">
      <c r="A28" s="41" t="s">
        <v>48</v>
      </c>
      <c r="B28" s="42" t="s">
        <v>44</v>
      </c>
      <c r="C28" s="41">
        <v>52790.892999999996</v>
      </c>
      <c r="D28" s="41" t="s">
        <v>12</v>
      </c>
      <c r="E28">
        <f t="shared" si="0"/>
        <v>121.46445638686716</v>
      </c>
      <c r="F28">
        <f t="shared" si="1"/>
        <v>121.5</v>
      </c>
      <c r="G28">
        <f t="shared" si="2"/>
        <v>-8.4586950004450046E-2</v>
      </c>
      <c r="J28">
        <f>+G28</f>
        <v>-8.4586950004450046E-2</v>
      </c>
      <c r="O28">
        <f t="shared" ca="1" si="4"/>
        <v>-4.367227350107962E-2</v>
      </c>
      <c r="Q28" s="2">
        <f t="shared" si="5"/>
        <v>37772.392999999996</v>
      </c>
    </row>
    <row r="29" spans="1:17" x14ac:dyDescent="0.2">
      <c r="A29" s="41" t="s">
        <v>48</v>
      </c>
      <c r="B29" s="42" t="s">
        <v>44</v>
      </c>
      <c r="C29" s="41">
        <v>52826.584999999999</v>
      </c>
      <c r="D29" s="41" t="s">
        <v>12</v>
      </c>
      <c r="E29">
        <f t="shared" si="0"/>
        <v>136.46230936429214</v>
      </c>
      <c r="F29">
        <f t="shared" si="1"/>
        <v>136.5</v>
      </c>
      <c r="G29">
        <f t="shared" si="2"/>
        <v>-8.9696449998882599E-2</v>
      </c>
      <c r="J29">
        <f>+G29</f>
        <v>-8.9696449998882599E-2</v>
      </c>
      <c r="O29">
        <f t="shared" ca="1" si="4"/>
        <v>-4.3457758481485684E-2</v>
      </c>
      <c r="Q29" s="2">
        <f t="shared" si="5"/>
        <v>37808.084999999999</v>
      </c>
    </row>
    <row r="30" spans="1:17" x14ac:dyDescent="0.2">
      <c r="A30" s="41" t="s">
        <v>48</v>
      </c>
      <c r="B30" s="42" t="s">
        <v>41</v>
      </c>
      <c r="C30" s="41">
        <v>52839.748</v>
      </c>
      <c r="D30" s="41" t="s">
        <v>12</v>
      </c>
      <c r="E30">
        <f t="shared" si="0"/>
        <v>141.99342946800832</v>
      </c>
      <c r="F30">
        <f t="shared" si="1"/>
        <v>142</v>
      </c>
      <c r="G30">
        <f t="shared" si="2"/>
        <v>-1.5636600001016632E-2</v>
      </c>
      <c r="J30">
        <f>+G30</f>
        <v>-1.5636600001016632E-2</v>
      </c>
      <c r="O30">
        <f t="shared" ca="1" si="4"/>
        <v>-4.337910297430124E-2</v>
      </c>
      <c r="Q30" s="2">
        <f t="shared" si="5"/>
        <v>37821.248</v>
      </c>
    </row>
    <row r="31" spans="1:17" x14ac:dyDescent="0.2">
      <c r="A31" s="41" t="s">
        <v>48</v>
      </c>
      <c r="B31" s="42" t="s">
        <v>44</v>
      </c>
      <c r="C31" s="41">
        <v>53059.824000000001</v>
      </c>
      <c r="D31" s="41" t="s">
        <v>12</v>
      </c>
      <c r="E31">
        <f t="shared" si="0"/>
        <v>234.4698245105821</v>
      </c>
      <c r="F31">
        <f t="shared" si="1"/>
        <v>234.5</v>
      </c>
      <c r="G31">
        <f t="shared" si="2"/>
        <v>-7.1811850000813138E-2</v>
      </c>
      <c r="J31">
        <f>+G31</f>
        <v>-7.1811850000813138E-2</v>
      </c>
      <c r="O31">
        <f t="shared" ca="1" si="4"/>
        <v>-4.2056260353471944E-2</v>
      </c>
      <c r="Q31" s="2">
        <f t="shared" si="5"/>
        <v>38041.324000000001</v>
      </c>
    </row>
    <row r="32" spans="1:17" x14ac:dyDescent="0.2">
      <c r="A32" s="41" t="s">
        <v>48</v>
      </c>
      <c r="B32" s="42" t="s">
        <v>41</v>
      </c>
      <c r="C32" s="41">
        <v>53391.866000000002</v>
      </c>
      <c r="D32" s="41" t="s">
        <v>12</v>
      </c>
      <c r="E32">
        <f t="shared" si="0"/>
        <v>373.99456670294421</v>
      </c>
      <c r="F32">
        <f t="shared" si="1"/>
        <v>374</v>
      </c>
      <c r="G32">
        <f t="shared" si="2"/>
        <v>-1.2930199998663738E-2</v>
      </c>
      <c r="J32">
        <f>+G32</f>
        <v>-1.2930199998663738E-2</v>
      </c>
      <c r="O32">
        <f t="shared" ca="1" si="4"/>
        <v>-4.0061270671248317E-2</v>
      </c>
      <c r="Q32" s="2">
        <f t="shared" si="5"/>
        <v>38373.366000000002</v>
      </c>
    </row>
    <row r="33" spans="1:17" x14ac:dyDescent="0.2">
      <c r="A33" s="37" t="s">
        <v>43</v>
      </c>
      <c r="B33" s="38" t="s">
        <v>44</v>
      </c>
      <c r="C33" s="37">
        <v>53397.745199999998</v>
      </c>
      <c r="D33" s="37">
        <v>1E-3</v>
      </c>
      <c r="E33">
        <f t="shared" si="0"/>
        <v>376.46501882736442</v>
      </c>
      <c r="F33">
        <f t="shared" si="1"/>
        <v>376.5</v>
      </c>
      <c r="G33">
        <f t="shared" si="2"/>
        <v>-8.324844999879133E-2</v>
      </c>
      <c r="I33">
        <f>+G33</f>
        <v>-8.324844999879133E-2</v>
      </c>
      <c r="O33">
        <f t="shared" ca="1" si="4"/>
        <v>-4.0025518167982659E-2</v>
      </c>
      <c r="Q33" s="2">
        <f t="shared" si="5"/>
        <v>38379.245199999998</v>
      </c>
    </row>
    <row r="34" spans="1:17" x14ac:dyDescent="0.2">
      <c r="A34" s="41" t="s">
        <v>48</v>
      </c>
      <c r="B34" s="42" t="s">
        <v>44</v>
      </c>
      <c r="C34" s="41">
        <v>53454.849000000002</v>
      </c>
      <c r="D34" s="41" t="s">
        <v>12</v>
      </c>
      <c r="E34">
        <f t="shared" si="0"/>
        <v>400.46015490414021</v>
      </c>
      <c r="F34">
        <f t="shared" si="1"/>
        <v>400.5</v>
      </c>
      <c r="G34">
        <f t="shared" si="2"/>
        <v>-9.4823649997124448E-2</v>
      </c>
      <c r="J34">
        <f>+G34</f>
        <v>-9.4823649997124448E-2</v>
      </c>
      <c r="O34">
        <f t="shared" ca="1" si="4"/>
        <v>-3.9682294136632358E-2</v>
      </c>
      <c r="Q34" s="2">
        <f t="shared" si="5"/>
        <v>38436.349000000002</v>
      </c>
    </row>
    <row r="35" spans="1:17" x14ac:dyDescent="0.2">
      <c r="A35" s="39" t="s">
        <v>40</v>
      </c>
      <c r="B35" s="40" t="s">
        <v>41</v>
      </c>
      <c r="C35" s="39">
        <v>54265.27</v>
      </c>
      <c r="D35" s="39">
        <v>1.4999999999999999E-2</v>
      </c>
      <c r="E35">
        <f t="shared" si="0"/>
        <v>741.00075245588096</v>
      </c>
      <c r="F35">
        <f t="shared" si="1"/>
        <v>741</v>
      </c>
      <c r="G35">
        <f t="shared" si="2"/>
        <v>1.7907000001287088E-3</v>
      </c>
      <c r="J35">
        <f>+G35</f>
        <v>1.7907000001287088E-3</v>
      </c>
      <c r="O35">
        <f t="shared" ca="1" si="4"/>
        <v>-3.4812803191849942E-2</v>
      </c>
      <c r="Q35" s="2">
        <f t="shared" si="5"/>
        <v>39246.769999999997</v>
      </c>
    </row>
    <row r="36" spans="1:17" x14ac:dyDescent="0.2">
      <c r="A36" s="44" t="s">
        <v>51</v>
      </c>
      <c r="B36" s="45" t="s">
        <v>44</v>
      </c>
      <c r="C36" s="46">
        <v>59740.010108999908</v>
      </c>
      <c r="D36" s="47">
        <v>1.6200000000000001E-4</v>
      </c>
      <c r="E36">
        <f t="shared" ref="E36:E37" si="6">+(C36-C$7)/C$8</f>
        <v>3041.4979855721554</v>
      </c>
      <c r="F36">
        <f t="shared" ref="F36:F37" si="7">ROUND(2*E36,0)/2</f>
        <v>3041.5</v>
      </c>
      <c r="G36">
        <f t="shared" ref="G36:G37" si="8">+C36-(C$7+F36*C$8)</f>
        <v>-4.7939500873326324E-3</v>
      </c>
      <c r="J36">
        <f t="shared" ref="J36:J37" si="9">+G36</f>
        <v>-4.7939500873326324E-3</v>
      </c>
      <c r="O36">
        <f t="shared" ref="O36:O37" ca="1" si="10">+C$11+C$12*$F36</f>
        <v>-1.9133496867928396E-3</v>
      </c>
      <c r="Q36" s="2">
        <f t="shared" ref="Q36:Q37" si="11">+C36-15018.5</f>
        <v>44721.510108999908</v>
      </c>
    </row>
    <row r="37" spans="1:17" x14ac:dyDescent="0.2">
      <c r="A37" s="44" t="s">
        <v>51</v>
      </c>
      <c r="B37" s="45" t="s">
        <v>41</v>
      </c>
      <c r="C37" s="46">
        <v>59776.925439999904</v>
      </c>
      <c r="D37" s="47">
        <v>1.7799999999999999E-4</v>
      </c>
      <c r="E37">
        <f t="shared" si="6"/>
        <v>3057.009884791893</v>
      </c>
      <c r="F37">
        <f t="shared" si="7"/>
        <v>3057</v>
      </c>
      <c r="G37">
        <f t="shared" si="8"/>
        <v>2.3523899908468593E-2</v>
      </c>
      <c r="J37">
        <f t="shared" si="9"/>
        <v>2.3523899908468593E-2</v>
      </c>
      <c r="O37">
        <f t="shared" ca="1" si="10"/>
        <v>-1.6916841665457691E-3</v>
      </c>
      <c r="Q37" s="2">
        <f t="shared" si="11"/>
        <v>44758.425439999904</v>
      </c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2023-02-22T00:31:48Z</dcterms:modified>
</cp:coreProperties>
</file>