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19EACA8-CB35-4F2E-8DFC-E279CE2EC619}" xr6:coauthVersionLast="47" xr6:coauthVersionMax="47" xr10:uidLastSave="{00000000-0000-0000-0000-000000000000}"/>
  <bookViews>
    <workbookView xWindow="12930" yWindow="0" windowWidth="1453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/>
  <c r="G31" i="1" s="1"/>
  <c r="K31" i="1" s="1"/>
  <c r="Q31" i="1"/>
  <c r="E22" i="1"/>
  <c r="F22" i="1"/>
  <c r="G22" i="1"/>
  <c r="K22" i="1"/>
  <c r="E27" i="1"/>
  <c r="F27" i="1"/>
  <c r="G27" i="1"/>
  <c r="K27" i="1"/>
  <c r="E28" i="1"/>
  <c r="F28" i="1"/>
  <c r="G28" i="1"/>
  <c r="K28" i="1"/>
  <c r="D9" i="1"/>
  <c r="C9" i="1"/>
  <c r="Q29" i="1"/>
  <c r="Q22" i="1"/>
  <c r="Q23" i="1"/>
  <c r="Q24" i="1"/>
  <c r="Q25" i="1"/>
  <c r="Q26" i="1"/>
  <c r="Q27" i="1"/>
  <c r="Q28" i="1"/>
  <c r="C8" i="1"/>
  <c r="E23" i="1"/>
  <c r="F23" i="1"/>
  <c r="G23" i="1"/>
  <c r="K23" i="1"/>
  <c r="E21" i="1"/>
  <c r="F21" i="1"/>
  <c r="G21" i="1"/>
  <c r="I21" i="1"/>
  <c r="D8" i="1"/>
  <c r="F16" i="1"/>
  <c r="F17" i="1" s="1"/>
  <c r="C17" i="1"/>
  <c r="Q21" i="1"/>
  <c r="E29" i="1"/>
  <c r="F29" i="1"/>
  <c r="G29" i="1"/>
  <c r="K29" i="1"/>
  <c r="E26" i="1"/>
  <c r="F26" i="1"/>
  <c r="G26" i="1"/>
  <c r="K26" i="1"/>
  <c r="E25" i="1"/>
  <c r="F25" i="1"/>
  <c r="G25" i="1"/>
  <c r="K25" i="1"/>
  <c r="E24" i="1"/>
  <c r="F24" i="1"/>
  <c r="G24" i="1"/>
  <c r="K24" i="1"/>
  <c r="C12" i="1"/>
  <c r="C11" i="1"/>
  <c r="O31" i="1" l="1"/>
  <c r="O30" i="1"/>
  <c r="O27" i="1"/>
  <c r="O21" i="1"/>
  <c r="O25" i="1"/>
  <c r="O22" i="1"/>
  <c r="O28" i="1"/>
  <c r="O23" i="1"/>
  <c r="O24" i="1"/>
  <c r="O29" i="1"/>
  <c r="O26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<sst xmlns="http://schemas.openxmlformats.org/spreadsheetml/2006/main" count="74" uniqueCount="55">
  <si>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</si>
  <si>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</si>
  <si>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</si>
  <si>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</si>
  <si>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</si>
  <si>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</si>
  <si>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</si>
  <si>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</si>
  <si>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</si>
  <si>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</si>
  <si>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</si>
  <si>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</si>
  <si>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</si>
  <si>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</si>
  <si>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</si>
  <si>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</si>
  <si>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</si>
  <si>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</si>
  <si>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</si>
  <si>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</si>
  <si>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</si>
  <si>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</si>
  <si>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</si>
  <si>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</si>
  <si>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</si>
  <si>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</si>
  <si>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</si>
  <si>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</si>
  <si>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</si>
  <si>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</si>
  <si>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</si>
  <si>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</si>
  <si>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</si>
  <si>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</si>
  <si>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</si>
  <si>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</si>
  <si>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</si>
  <si>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</si>
  <si>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</si>
  <si>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</si>
  <si>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</si>
  <si>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BQ Tri</t>
  </si>
  <si>
    <t>2013a</t>
  </si>
  <si>
    <t>G2317-0045</t>
  </si>
  <si>
    <t>EW</t>
  </si>
  <si>
    <t>pr_0</t>
  </si>
  <si>
    <t>~</t>
  </si>
  <si>
    <t>BQ Tri / GSC 2317-0045</t>
  </si>
  <si>
    <t>GCVS</t>
  </si>
  <si>
    <t>IBVS 6196</t>
  </si>
  <si>
    <t>I</t>
  </si>
  <si>
    <t>OEJV 0179</t>
  </si>
  <si>
    <t>II</t>
  </si>
  <si>
    <t>0.0028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</si>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</sst>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4" borderId="11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24" borderId="11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  <xf numFmtId="0" fontId="17" fillId="0" borderId="0" xfId="42" applyFont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left"/>
    </xf>
    <xf numFmtId="0" fontId="8" fillId="26" borderId="0" xfId="0" applyFont="1" applyFill="1" applyAlignment="1"/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72" fontId="33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BQ Tri - O-C Diagr.</a:t>
            </a:r>
          </a:p>
        </c:rich>
      </c:tx>
      <c:layout>
        <c:manualLayout>
          <c:xMode val="edge"/>
          <c:yMode val="edge"/>
          <c:x val="0.3924812030075188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9-464E-88CC-6388EC1B72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9-464E-88CC-6388EC1B72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49-464E-88CC-6388EC1B72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0.6554900000046473</c:v>
                </c:pt>
                <c:pt idx="2">
                  <c:v>0.80411000000458444</c:v>
                </c:pt>
                <c:pt idx="3">
                  <c:v>0.80348999999841908</c:v>
                </c:pt>
                <c:pt idx="4">
                  <c:v>0.80096999999659602</c:v>
                </c:pt>
                <c:pt idx="5">
                  <c:v>0.80656000000453787</c:v>
                </c:pt>
                <c:pt idx="6">
                  <c:v>0.81133000000409083</c:v>
                </c:pt>
                <c:pt idx="7">
                  <c:v>0.80838000000221655</c:v>
                </c:pt>
                <c:pt idx="8">
                  <c:v>0.8476000000082422</c:v>
                </c:pt>
                <c:pt idx="9">
                  <c:v>0.73620000020309817</c:v>
                </c:pt>
                <c:pt idx="10">
                  <c:v>0.73809999976947438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49-464E-88CC-6388EC1B72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49-464E-88CC-6388EC1B72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49-464E-88CC-6388EC1B72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49-464E-88CC-6388EC1B72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0.82146320662370309</c:v>
                </c:pt>
                <c:pt idx="1">
                  <c:v>0.79170089244383346</c:v>
                </c:pt>
                <c:pt idx="2">
                  <c:v>0.78497349763816116</c:v>
                </c:pt>
                <c:pt idx="3">
                  <c:v>0.78489360774437777</c:v>
                </c:pt>
                <c:pt idx="4">
                  <c:v>0.78489194337159063</c:v>
                </c:pt>
                <c:pt idx="5">
                  <c:v>0.78469721175549378</c:v>
                </c:pt>
                <c:pt idx="6">
                  <c:v>0.78452411698562985</c:v>
                </c:pt>
                <c:pt idx="7">
                  <c:v>0.78441593275446486</c:v>
                </c:pt>
                <c:pt idx="8">
                  <c:v>0.78245030849283725</c:v>
                </c:pt>
                <c:pt idx="9">
                  <c:v>0.76484124440475876</c:v>
                </c:pt>
                <c:pt idx="10">
                  <c:v>0.76484124440475876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49-464E-88CC-6388EC1B721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8941</c:v>
                </c:pt>
                <c:pt idx="2">
                  <c:v>10962</c:v>
                </c:pt>
                <c:pt idx="3">
                  <c:v>10986</c:v>
                </c:pt>
                <c:pt idx="4">
                  <c:v>10986.5</c:v>
                </c:pt>
                <c:pt idx="5">
                  <c:v>11045</c:v>
                </c:pt>
                <c:pt idx="6">
                  <c:v>11097</c:v>
                </c:pt>
                <c:pt idx="7">
                  <c:v>11129.5</c:v>
                </c:pt>
                <c:pt idx="8">
                  <c:v>11720</c:v>
                </c:pt>
                <c:pt idx="9">
                  <c:v>17010</c:v>
                </c:pt>
                <c:pt idx="10">
                  <c:v>17010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49-464E-88CC-6388EC1B7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77208"/>
        <c:axId val="1"/>
      </c:scatterChart>
      <c:valAx>
        <c:axId val="683277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77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576A6B2-4989-6307-0FAB-43643143F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2.0647000000000002</v>
      </c>
      <c r="L1" s="39">
        <v>33.49418</v>
      </c>
      <c r="M1" s="40">
        <v>51482.714999999997</v>
      </c>
      <c r="N1" s="40">
        <v>0.49580000000000002</v>
      </c>
      <c r="O1" s="41" t="s">
        <v>44</v>
      </c>
      <c r="P1" s="42">
        <v>12.5</v>
      </c>
      <c r="Q1" s="42">
        <v>12.85</v>
      </c>
      <c r="R1" s="43" t="s">
        <v>45</v>
      </c>
      <c r="S1" s="44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51482.714999999997</v>
      </c>
      <c r="D4" s="27">
        <v>0.49580000000000002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51482.714999999997</v>
      </c>
      <c r="D7" s="28" t="s">
        <v>48</v>
      </c>
    </row>
    <row r="8" spans="1:19" x14ac:dyDescent="0.2">
      <c r="A8" t="s">
        <v>3</v>
      </c>
      <c r="C8" s="8">
        <f>N1</f>
        <v>0.49580000000000002</v>
      </c>
      <c r="D8" s="28" t="str">
        <f>D7</f>
        <v>GCVS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0.82146320662370309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-3.3287455743059597E-6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59917.037841244397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0.49579667125442572</v>
      </c>
      <c r="E16" s="14" t="s">
        <v>30</v>
      </c>
      <c r="F16" s="32">
        <f ca="1">NOW()+15018.5+$C$5/24</f>
        <v>60178.826946296293</v>
      </c>
    </row>
    <row r="17" spans="1:21" ht="13.5" thickBot="1" x14ac:dyDescent="0.25">
      <c r="A17" s="14" t="s">
        <v>27</v>
      </c>
      <c r="B17" s="10"/>
      <c r="C17" s="10">
        <f>COUNT(C21:C2191)</f>
        <v>11</v>
      </c>
      <c r="E17" s="14" t="s">
        <v>35</v>
      </c>
      <c r="F17" s="15">
        <f ca="1">ROUND(2*(F16-$C$7)/$C$8,0)/2+F15</f>
        <v>17540.5</v>
      </c>
    </row>
    <row r="18" spans="1:21" ht="14.25" thickTop="1" thickBot="1" x14ac:dyDescent="0.25">
      <c r="A18" s="16" t="s">
        <v>5</v>
      </c>
      <c r="B18" s="10"/>
      <c r="C18" s="19">
        <f ca="1">+C15</f>
        <v>59917.037841244397</v>
      </c>
      <c r="D18" s="20">
        <f ca="1">+C16</f>
        <v>0.49579667125442572</v>
      </c>
      <c r="E18" s="14" t="s">
        <v>36</v>
      </c>
      <c r="F18" s="23">
        <f ca="1">ROUND(2*(F16-$C$15)/$C$16,0)/2+F15</f>
        <v>529</v>
      </c>
    </row>
    <row r="19" spans="1:21" ht="13.5" thickTop="1" x14ac:dyDescent="0.2">
      <c r="E19" s="14" t="s">
        <v>31</v>
      </c>
      <c r="F19" s="18">
        <f ca="1">+$C$15+$C$16*F18-15018.5-$C$5/24</f>
        <v>45161.210113671325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51482.714999999997</v>
      </c>
      <c r="D21" s="8" t="s">
        <v>13</v>
      </c>
      <c r="E21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I21">
        <f>+G21</f>
        <v>0</v>
      </c>
      <c r="O21">
        <f t="shared" ref="O21:O29" ca="1" si="2">+C$11+C$12*$F21</f>
        <v>0.82146320662370309</v>
      </c>
      <c r="Q21" s="2">
        <f t="shared" ref="Q21:Q29" si="3">+C21-15018.5</f>
        <v>36464.214999999997</v>
      </c>
    </row>
    <row r="22" spans="1:21" x14ac:dyDescent="0.2">
      <c r="A22" s="48" t="s">
        <v>51</v>
      </c>
      <c r="B22" s="49" t="s">
        <v>50</v>
      </c>
      <c r="C22" s="50">
        <v>55916.318290000003</v>
      </c>
      <c r="D22" s="50">
        <v>2.0000000000000001E-4</v>
      </c>
      <c r="E22">
        <f t="shared" si="0"/>
        <v>8942.3220855183663</v>
      </c>
      <c r="F22" s="51">
        <f>ROUND(2*E22,0)/2-1.5</f>
        <v>8941</v>
      </c>
      <c r="G22">
        <f t="shared" si="1"/>
        <v>0.6554900000046473</v>
      </c>
      <c r="K22">
        <f t="shared" ref="K22:K29" si="4">+G22</f>
        <v>0.6554900000046473</v>
      </c>
      <c r="O22">
        <f t="shared" ca="1" si="2"/>
        <v>0.79170089244383346</v>
      </c>
      <c r="Q22" s="2">
        <f t="shared" si="3"/>
        <v>40897.818290000003</v>
      </c>
    </row>
    <row r="23" spans="1:21" x14ac:dyDescent="0.2">
      <c r="A23" s="48" t="s">
        <v>51</v>
      </c>
      <c r="B23" s="49" t="s">
        <v>50</v>
      </c>
      <c r="C23" s="50">
        <v>56918.478710000003</v>
      </c>
      <c r="D23" s="50">
        <v>2.9999999999999997E-4</v>
      </c>
      <c r="E23">
        <f t="shared" si="0"/>
        <v>10963.621843485289</v>
      </c>
      <c r="F23" s="51">
        <f t="shared" ref="F23:F29" si="5">ROUND(2*E23,0)/2-1.5</f>
        <v>10962</v>
      </c>
      <c r="G23">
        <f t="shared" si="1"/>
        <v>0.80411000000458444</v>
      </c>
      <c r="K23">
        <f t="shared" si="4"/>
        <v>0.80411000000458444</v>
      </c>
      <c r="O23">
        <f t="shared" ca="1" si="2"/>
        <v>0.78497349763816116</v>
      </c>
      <c r="Q23" s="2">
        <f t="shared" si="3"/>
        <v>41899.978710000003</v>
      </c>
    </row>
    <row r="24" spans="1:21" x14ac:dyDescent="0.2">
      <c r="A24" s="48" t="s">
        <v>51</v>
      </c>
      <c r="B24" s="49" t="s">
        <v>50</v>
      </c>
      <c r="C24" s="50">
        <v>56930.377289999997</v>
      </c>
      <c r="D24" s="50">
        <v>1E-4</v>
      </c>
      <c r="E24">
        <f t="shared" si="0"/>
        <v>10987.62059298104</v>
      </c>
      <c r="F24" s="51">
        <f t="shared" si="5"/>
        <v>10986</v>
      </c>
      <c r="G24">
        <f t="shared" si="1"/>
        <v>0.80348999999841908</v>
      </c>
      <c r="K24">
        <f t="shared" si="4"/>
        <v>0.80348999999841908</v>
      </c>
      <c r="O24">
        <f t="shared" ca="1" si="2"/>
        <v>0.78489360774437777</v>
      </c>
      <c r="Q24" s="2">
        <f t="shared" si="3"/>
        <v>41911.877289999997</v>
      </c>
    </row>
    <row r="25" spans="1:21" x14ac:dyDescent="0.2">
      <c r="A25" s="48" t="s">
        <v>51</v>
      </c>
      <c r="B25" s="49" t="s">
        <v>50</v>
      </c>
      <c r="C25" s="50">
        <v>56930.622669999997</v>
      </c>
      <c r="D25" s="50">
        <v>2.9999999999999997E-4</v>
      </c>
      <c r="E25">
        <f t="shared" si="0"/>
        <v>10988.115510286407</v>
      </c>
      <c r="F25" s="51">
        <f t="shared" si="5"/>
        <v>10986.5</v>
      </c>
      <c r="G25">
        <f t="shared" si="1"/>
        <v>0.80096999999659602</v>
      </c>
      <c r="K25">
        <f t="shared" si="4"/>
        <v>0.80096999999659602</v>
      </c>
      <c r="O25">
        <f t="shared" ca="1" si="2"/>
        <v>0.78489194337159063</v>
      </c>
      <c r="Q25" s="2">
        <f t="shared" si="3"/>
        <v>41912.122669999997</v>
      </c>
    </row>
    <row r="26" spans="1:21" x14ac:dyDescent="0.2">
      <c r="A26" s="48" t="s">
        <v>51</v>
      </c>
      <c r="B26" s="49" t="s">
        <v>50</v>
      </c>
      <c r="C26" s="50">
        <v>56959.632559999998</v>
      </c>
      <c r="D26" s="50">
        <v>2.0000000000000001E-4</v>
      </c>
      <c r="E26">
        <f t="shared" si="0"/>
        <v>11046.626784993952</v>
      </c>
      <c r="F26" s="51">
        <f t="shared" si="5"/>
        <v>11045</v>
      </c>
      <c r="G26">
        <f t="shared" si="1"/>
        <v>0.80656000000453787</v>
      </c>
      <c r="K26">
        <f t="shared" si="4"/>
        <v>0.80656000000453787</v>
      </c>
      <c r="O26">
        <f t="shared" ca="1" si="2"/>
        <v>0.78469721175549378</v>
      </c>
      <c r="Q26" s="2">
        <f t="shared" si="3"/>
        <v>41941.132559999998</v>
      </c>
    </row>
    <row r="27" spans="1:21" x14ac:dyDescent="0.2">
      <c r="A27" s="48" t="s">
        <v>51</v>
      </c>
      <c r="B27" s="49" t="s">
        <v>50</v>
      </c>
      <c r="C27" s="50">
        <v>56985.41893</v>
      </c>
      <c r="D27" s="50">
        <v>2.0000000000000001E-4</v>
      </c>
      <c r="E27">
        <f t="shared" si="0"/>
        <v>11098.6364058088</v>
      </c>
      <c r="F27" s="51">
        <f t="shared" si="5"/>
        <v>11097</v>
      </c>
      <c r="G27">
        <f t="shared" si="1"/>
        <v>0.81133000000409083</v>
      </c>
      <c r="K27">
        <f t="shared" si="4"/>
        <v>0.81133000000409083</v>
      </c>
      <c r="O27">
        <f t="shared" ca="1" si="2"/>
        <v>0.78452411698562985</v>
      </c>
      <c r="Q27" s="2">
        <f t="shared" si="3"/>
        <v>41966.91893</v>
      </c>
    </row>
    <row r="28" spans="1:21" x14ac:dyDescent="0.2">
      <c r="A28" s="48" t="s">
        <v>51</v>
      </c>
      <c r="B28" s="49" t="s">
        <v>52</v>
      </c>
      <c r="C28" s="50">
        <v>57001.529479999997</v>
      </c>
      <c r="D28" s="50">
        <v>2.9999999999999997E-4</v>
      </c>
      <c r="E28">
        <f t="shared" si="0"/>
        <v>11131.130455828965</v>
      </c>
      <c r="F28" s="51">
        <f t="shared" si="5"/>
        <v>11129.5</v>
      </c>
      <c r="G28">
        <f t="shared" si="1"/>
        <v>0.80838000000221655</v>
      </c>
      <c r="K28">
        <f t="shared" si="4"/>
        <v>0.80838000000221655</v>
      </c>
      <c r="O28">
        <f t="shared" ca="1" si="2"/>
        <v>0.78441593275446486</v>
      </c>
      <c r="Q28" s="2">
        <f t="shared" si="3"/>
        <v>41983.029479999997</v>
      </c>
    </row>
    <row r="29" spans="1:21" x14ac:dyDescent="0.2">
      <c r="A29" s="45" t="s">
        <v>49</v>
      </c>
      <c r="B29" s="46" t="s">
        <v>50</v>
      </c>
      <c r="C29" s="47">
        <v>57294.338600000003</v>
      </c>
      <c r="D29" s="47" t="s">
        <v>53</v>
      </c>
      <c r="E29">
        <f t="shared" si="0"/>
        <v>11721.709560306588</v>
      </c>
      <c r="F29" s="51">
        <f t="shared" si="5"/>
        <v>11720</v>
      </c>
      <c r="G29">
        <f t="shared" si="1"/>
        <v>0.8476000000082422</v>
      </c>
      <c r="K29">
        <f t="shared" si="4"/>
        <v>0.8476000000082422</v>
      </c>
      <c r="O29">
        <f t="shared" ca="1" si="2"/>
        <v>0.78245030849283725</v>
      </c>
      <c r="Q29" s="2">
        <f t="shared" si="3"/>
        <v>42275.838600000003</v>
      </c>
    </row>
    <row r="30" spans="1:21" x14ac:dyDescent="0.2">
      <c r="A30" s="52" t="s">
        <v>54</v>
      </c>
      <c r="B30" s="53" t="s">
        <v>52</v>
      </c>
      <c r="C30" s="54">
        <v>59917.009200000204</v>
      </c>
      <c r="D30" s="8"/>
      <c r="E30">
        <f t="shared" ref="E30:E31" si="6">+(C30-C$7)/C$8</f>
        <v>17011.484872933052</v>
      </c>
      <c r="F30" s="55">
        <f t="shared" ref="F30:F31" si="7">ROUND(2*E30,0)/2-1.5</f>
        <v>17010</v>
      </c>
      <c r="G30">
        <f t="shared" ref="G30:G31" si="8">+C30-(C$7+F30*C$8)</f>
        <v>0.73620000020309817</v>
      </c>
      <c r="K30">
        <f t="shared" ref="K30:K31" si="9">+G30</f>
        <v>0.73620000020309817</v>
      </c>
      <c r="O30">
        <f t="shared" ref="O30:O31" ca="1" si="10">+C$11+C$12*$F30</f>
        <v>0.76484124440475876</v>
      </c>
      <c r="Q30" s="2">
        <f t="shared" ref="Q30:Q31" si="11">+C30-15018.5</f>
        <v>44898.509200000204</v>
      </c>
    </row>
    <row r="31" spans="1:21" x14ac:dyDescent="0.2">
      <c r="A31" s="52" t="s">
        <v>54</v>
      </c>
      <c r="B31" s="53" t="s">
        <v>52</v>
      </c>
      <c r="C31" s="54">
        <v>59917.011099999771</v>
      </c>
      <c r="D31" s="8"/>
      <c r="E31">
        <f t="shared" si="6"/>
        <v>17011.488705122578</v>
      </c>
      <c r="F31" s="55">
        <f t="shared" si="7"/>
        <v>17010</v>
      </c>
      <c r="G31">
        <f t="shared" si="8"/>
        <v>0.73809999976947438</v>
      </c>
      <c r="K31">
        <f t="shared" si="9"/>
        <v>0.73809999976947438</v>
      </c>
      <c r="O31">
        <f t="shared" ca="1" si="10"/>
        <v>0.76484124440475876</v>
      </c>
      <c r="Q31" s="2">
        <f t="shared" si="11"/>
        <v>44898.511099999771</v>
      </c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2023-08-22T07:50:48Z</dcterms:modified>
</cp:coreProperties>
</file>