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5B9C1D1-A11E-43A4-8A64-3F60DDB7EF5F}" xr6:coauthVersionLast="47" xr6:coauthVersionMax="47" xr10:uidLastSave="{00000000-0000-0000-0000-000000000000}"/>
  <bookViews>
    <workbookView xWindow="13980" yWindow="915" windowWidth="133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25" i="1"/>
  <c r="F25" i="1"/>
  <c r="G25" i="1"/>
  <c r="K25" i="1"/>
  <c r="F22" i="1"/>
  <c r="G22" i="1"/>
  <c r="K22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Q25" i="1"/>
  <c r="D9" i="1"/>
  <c r="C9" i="1"/>
  <c r="E21" i="1"/>
  <c r="F21" i="1"/>
  <c r="G21" i="1"/>
  <c r="K21" i="1"/>
  <c r="E22" i="1"/>
  <c r="E23" i="1"/>
  <c r="F23" i="1"/>
  <c r="G23" i="1"/>
  <c r="K23" i="1"/>
  <c r="E24" i="1"/>
  <c r="F24" i="1"/>
  <c r="G24" i="1"/>
  <c r="K24" i="1"/>
  <c r="Q32" i="1"/>
  <c r="Q33" i="1"/>
  <c r="Q34" i="1"/>
  <c r="Q30" i="1"/>
  <c r="Q31" i="1"/>
  <c r="Q26" i="1"/>
  <c r="Q27" i="1"/>
  <c r="Q28" i="1"/>
  <c r="Q29" i="1"/>
  <c r="Q22" i="1"/>
  <c r="Q23" i="1"/>
  <c r="Q24" i="1"/>
  <c r="F16" i="1"/>
  <c r="F17" i="1" s="1"/>
  <c r="C17" i="1"/>
  <c r="Q21" i="1"/>
  <c r="C12" i="1"/>
  <c r="C11" i="1"/>
  <c r="O35" i="1" l="1"/>
  <c r="C15" i="1"/>
  <c r="F18" i="1" s="1"/>
  <c r="O27" i="1"/>
  <c r="O22" i="1"/>
  <c r="O31" i="1"/>
  <c r="O24" i="1"/>
  <c r="O25" i="1"/>
  <c r="O34" i="1"/>
  <c r="O26" i="1"/>
  <c r="O29" i="1"/>
  <c r="O32" i="1"/>
  <c r="O23" i="1"/>
  <c r="O21" i="1"/>
  <c r="O33" i="1"/>
  <c r="O28" i="1"/>
  <c r="O30" i="1"/>
  <c r="C16" i="1"/>
  <c r="D18" i="1" s="1"/>
  <c r="C18" i="1" l="1"/>
  <c r="F19" i="1"/>
</calcChain>
</file>

<file path=xl/sharedStrings.xml><?xml version="1.0" encoding="utf-8"?>
<sst xmlns="http://schemas.openxmlformats.org/spreadsheetml/2006/main" count="75" uniqueCount="54">
  <si>
    <t>JAVSO..44…69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</si>
  <si>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</si>
  <si>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</si>
  <si>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</si>
  <si>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</si>
  <si>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</si>
  <si>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</si>
  <si>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</si>
  <si>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</si>
  <si>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</si>
  <si>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</si>
  <si>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</si>
  <si>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</si>
  <si>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</si>
  <si>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</si>
  <si>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</si>
  <si>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</si>
  <si>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</si>
  <si>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</si>
  <si>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</si>
  <si>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</si>
  <si>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</si>
  <si>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</si>
  <si>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</si>
  <si>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</si>
  <si>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</si>
  <si>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</si>
  <si>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</si>
  <si>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</si>
  <si>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</si>
  <si>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</si>
  <si>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</si>
  <si>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</si>
  <si>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</si>
  <si>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</si>
  <si>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</si>
  <si>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</si>
  <si>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</si>
  <si>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</si>
  <si>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BV Tri</t>
  </si>
  <si>
    <t>BV Tri / GSC na</t>
  </si>
  <si>
    <t>EA</t>
  </si>
  <si>
    <t>OEJV 0137</t>
  </si>
  <si>
    <t>II</t>
  </si>
  <si>
    <t>I</t>
  </si>
  <si>
    <t>OEJV 0160</t>
  </si>
  <si>
    <t>OEJV 0168</t>
  </si>
  <si>
    <t>IBVS 6196</t>
  </si>
  <si>
    <t>OEJV 0179</t>
  </si>
  <si>
    <t>pg</t>
  </si>
  <si>
    <t>vis</t>
  </si>
  <si>
    <t>PE</t>
  </si>
  <si>
    <t>CCD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</si>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</sst>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29" fillId="0" borderId="0"/>
    <xf numFmtId="0" fontId="6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3" applyFont="1" applyAlignment="1">
      <alignment horizontal="left" vertical="center"/>
    </xf>
    <xf numFmtId="0" fontId="33" fillId="0" borderId="0" xfId="43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2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Tri - O-C Diagr.</a:t>
            </a:r>
          </a:p>
        </c:rich>
      </c:tx>
      <c:layout>
        <c:manualLayout>
          <c:xMode val="edge"/>
          <c:yMode val="edge"/>
          <c:x val="0.3924812030075188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D2-4EC1-B665-D1EADC0881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D2-4EC1-B665-D1EADC0881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D2-4EC1-B665-D1EADC0881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1.0780000084196217E-3</c:v>
                </c:pt>
                <c:pt idx="2">
                  <c:v>2.604000001156237E-3</c:v>
                </c:pt>
                <c:pt idx="3">
                  <c:v>-6.1199999618111178E-4</c:v>
                </c:pt>
                <c:pt idx="4">
                  <c:v>6.1480000003939494E-3</c:v>
                </c:pt>
                <c:pt idx="5">
                  <c:v>-9.0799999452428892E-4</c:v>
                </c:pt>
                <c:pt idx="6">
                  <c:v>-7.9999954323284328E-6</c:v>
                </c:pt>
                <c:pt idx="7">
                  <c:v>1.2820000047213398E-3</c:v>
                </c:pt>
                <c:pt idx="8">
                  <c:v>2.2920000046724454E-3</c:v>
                </c:pt>
                <c:pt idx="9">
                  <c:v>5.7600000000093132E-3</c:v>
                </c:pt>
                <c:pt idx="10">
                  <c:v>9.780000000318978E-3</c:v>
                </c:pt>
                <c:pt idx="11">
                  <c:v>3.2720000017434359E-3</c:v>
                </c:pt>
                <c:pt idx="12">
                  <c:v>8.104000000457745E-3</c:v>
                </c:pt>
                <c:pt idx="13">
                  <c:v>8.5140000010142103E-3</c:v>
                </c:pt>
                <c:pt idx="14">
                  <c:v>2.5196000009600539E-2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D2-4EC1-B665-D1EADC0881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D2-4EC1-B665-D1EADC0881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D2-4EC1-B665-D1EADC0881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2.7000000000000001E-3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2.2000000000000001E-3</c:v>
                  </c:pt>
                  <c:pt idx="10">
                    <c:v>1.8E-3</c:v>
                  </c:pt>
                  <c:pt idx="11">
                    <c:v>3.7000000000000002E-3</c:v>
                  </c:pt>
                  <c:pt idx="12">
                    <c:v>6.9999999999999999E-4</c:v>
                  </c:pt>
                  <c:pt idx="13">
                    <c:v>5.9999999999999995E-4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D2-4EC1-B665-D1EADC0881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-3.3067922859442451E-3</c:v>
                </c:pt>
                <c:pt idx="1">
                  <c:v>1.0692367263944588E-3</c:v>
                </c:pt>
                <c:pt idx="2">
                  <c:v>2.02942813085219E-3</c:v>
                </c:pt>
                <c:pt idx="3">
                  <c:v>2.0814043037430648E-3</c:v>
                </c:pt>
                <c:pt idx="4">
                  <c:v>-1.9581473788283996E-3</c:v>
                </c:pt>
                <c:pt idx="5">
                  <c:v>3.4099882318483973E-3</c:v>
                </c:pt>
                <c:pt idx="6">
                  <c:v>3.4099882318483973E-3</c:v>
                </c:pt>
                <c:pt idx="7">
                  <c:v>3.4692593061976399E-3</c:v>
                </c:pt>
                <c:pt idx="8">
                  <c:v>3.4692593061976399E-3</c:v>
                </c:pt>
                <c:pt idx="9">
                  <c:v>6.1629016697001462E-3</c:v>
                </c:pt>
                <c:pt idx="10">
                  <c:v>6.1629016697001462E-3</c:v>
                </c:pt>
                <c:pt idx="11">
                  <c:v>8.8492491317442856E-3</c:v>
                </c:pt>
                <c:pt idx="12">
                  <c:v>1.012676874964104E-2</c:v>
                </c:pt>
                <c:pt idx="13">
                  <c:v>1.012676874964104E-2</c:v>
                </c:pt>
                <c:pt idx="14">
                  <c:v>1.7399785503634267E-2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D2-4EC1-B665-D1EADC08817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2399.5</c:v>
                </c:pt>
                <c:pt idx="2">
                  <c:v>2926</c:v>
                </c:pt>
                <c:pt idx="3">
                  <c:v>2954.5</c:v>
                </c:pt>
                <c:pt idx="4">
                  <c:v>739.5</c:v>
                </c:pt>
                <c:pt idx="5">
                  <c:v>3683</c:v>
                </c:pt>
                <c:pt idx="6">
                  <c:v>3683</c:v>
                </c:pt>
                <c:pt idx="7">
                  <c:v>3715.5</c:v>
                </c:pt>
                <c:pt idx="8">
                  <c:v>3715.5</c:v>
                </c:pt>
                <c:pt idx="9">
                  <c:v>5192.5</c:v>
                </c:pt>
                <c:pt idx="10">
                  <c:v>5192.5</c:v>
                </c:pt>
                <c:pt idx="11">
                  <c:v>6665.5</c:v>
                </c:pt>
                <c:pt idx="12">
                  <c:v>7366</c:v>
                </c:pt>
                <c:pt idx="13">
                  <c:v>7366</c:v>
                </c:pt>
                <c:pt idx="14">
                  <c:v>11354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D2-4EC1-B665-D1EADC088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55152"/>
        <c:axId val="1"/>
      </c:scatterChart>
      <c:valAx>
        <c:axId val="902555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55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654135338345865"/>
          <c:y val="0.92353064690443099"/>
          <c:w val="0.7142857142857144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F31DE59-C385-AF92-59AD-217541191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40</v>
      </c>
      <c r="E1" s="27" t="s">
        <v>39</v>
      </c>
      <c r="F1" t="s">
        <v>14</v>
      </c>
    </row>
    <row r="2" spans="1:6">
      <c r="A2" t="s">
        <v>24</v>
      </c>
      <c r="B2" t="s">
        <v>41</v>
      </c>
      <c r="C2" s="3"/>
      <c r="D2" s="3"/>
      <c r="E2">
        <v>0</v>
      </c>
    </row>
    <row r="3" spans="1:6" ht="13.5" thickBot="1"/>
    <row r="4" spans="1:6" ht="13.5" thickBot="1">
      <c r="A4" s="5" t="s">
        <v>1</v>
      </c>
      <c r="C4" s="29">
        <v>54000.469599999997</v>
      </c>
      <c r="D4" s="30">
        <v>0.494176</v>
      </c>
    </row>
    <row r="5" spans="1:6">
      <c r="A5" s="9" t="s">
        <v>29</v>
      </c>
      <c r="B5" s="10"/>
      <c r="C5" s="11">
        <v>-9.5</v>
      </c>
      <c r="D5" s="10" t="s">
        <v>30</v>
      </c>
    </row>
    <row r="6" spans="1:6">
      <c r="A6" s="5" t="s">
        <v>2</v>
      </c>
    </row>
    <row r="7" spans="1:6">
      <c r="A7" t="s">
        <v>3</v>
      </c>
      <c r="C7" s="8">
        <v>54000.469599999997</v>
      </c>
      <c r="D7" s="28" t="e">
        <v>#N/A</v>
      </c>
    </row>
    <row r="8" spans="1:6">
      <c r="A8" t="s">
        <v>4</v>
      </c>
      <c r="C8" s="8">
        <v>0.494176</v>
      </c>
      <c r="D8" s="28" t="e">
        <v>#N/A</v>
      </c>
    </row>
    <row r="9" spans="1:6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0"/>
      <c r="B10" s="10"/>
      <c r="C10" s="4" t="s">
        <v>20</v>
      </c>
      <c r="D10" s="4" t="s">
        <v>21</v>
      </c>
      <c r="E10" s="10"/>
    </row>
    <row r="11" spans="1:6">
      <c r="A11" s="10" t="s">
        <v>16</v>
      </c>
      <c r="B11" s="10"/>
      <c r="C11" s="21">
        <f ca="1">INTERCEPT(INDIRECT($D$9):G992,INDIRECT($C$9):F992)</f>
        <v>-3.3067922859442451E-3</v>
      </c>
      <c r="D11" s="3"/>
      <c r="E11" s="10"/>
    </row>
    <row r="12" spans="1:6">
      <c r="A12" s="10" t="s">
        <v>17</v>
      </c>
      <c r="B12" s="10"/>
      <c r="C12" s="21">
        <f ca="1">SLOPE(INDIRECT($D$9):G992,INDIRECT($C$9):F992)</f>
        <v>1.8237253645920831E-6</v>
      </c>
      <c r="D12" s="3"/>
      <c r="E12" s="10"/>
    </row>
    <row r="13" spans="1:6">
      <c r="A13" s="10" t="s">
        <v>19</v>
      </c>
      <c r="B13" s="10"/>
      <c r="C13" s="3" t="s">
        <v>14</v>
      </c>
    </row>
    <row r="14" spans="1:6">
      <c r="A14" s="10"/>
      <c r="B14" s="10"/>
      <c r="C14" s="10"/>
    </row>
    <row r="15" spans="1:6">
      <c r="A15" s="12" t="s">
        <v>18</v>
      </c>
      <c r="B15" s="10"/>
      <c r="C15" s="13">
        <f ca="1">(C7+C11)+(C8+C12)*INT(MAX(F21:F3533))</f>
        <v>59611.361303785503</v>
      </c>
      <c r="E15" s="14" t="s">
        <v>36</v>
      </c>
      <c r="F15" s="11">
        <v>1</v>
      </c>
    </row>
    <row r="16" spans="1:6">
      <c r="A16" s="16" t="s">
        <v>5</v>
      </c>
      <c r="B16" s="10"/>
      <c r="C16" s="17">
        <f ca="1">+C8+C12</f>
        <v>0.49417782372536462</v>
      </c>
      <c r="E16" s="14" t="s">
        <v>31</v>
      </c>
      <c r="F16" s="15">
        <f ca="1">NOW()+15018.5+$C$5/24</f>
        <v>59969.709761342587</v>
      </c>
    </row>
    <row r="17" spans="1:21" ht="13.5" thickBot="1">
      <c r="A17" s="14" t="s">
        <v>28</v>
      </c>
      <c r="B17" s="10"/>
      <c r="C17" s="10">
        <f>COUNT(C21:C2191)</f>
        <v>15</v>
      </c>
      <c r="E17" s="14" t="s">
        <v>37</v>
      </c>
      <c r="F17" s="15">
        <f ca="1">ROUND(2*(F16-$C$7)/$C$8,0)/2+F15</f>
        <v>12080</v>
      </c>
    </row>
    <row r="18" spans="1:21" ht="14.25" thickTop="1" thickBot="1">
      <c r="A18" s="16" t="s">
        <v>6</v>
      </c>
      <c r="B18" s="10"/>
      <c r="C18" s="19">
        <f ca="1">+C15</f>
        <v>59611.361303785503</v>
      </c>
      <c r="D18" s="20">
        <f ca="1">+C16</f>
        <v>0.49417782372536462</v>
      </c>
      <c r="E18" s="14" t="s">
        <v>32</v>
      </c>
      <c r="F18" s="23">
        <f ca="1">ROUND(2*(F16-$C$15)/$C$16,0)/2+F15</f>
        <v>726</v>
      </c>
    </row>
    <row r="19" spans="1:21" ht="13.5" thickTop="1">
      <c r="E19" s="14" t="s">
        <v>33</v>
      </c>
      <c r="F19" s="18">
        <f ca="1">+$C$15+$C$16*F18-15018.5-$C$5/24</f>
        <v>44952.030237143452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49</v>
      </c>
      <c r="I20" s="7" t="s">
        <v>50</v>
      </c>
      <c r="J20" s="7" t="s">
        <v>51</v>
      </c>
      <c r="K20" s="7" t="s">
        <v>52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35</v>
      </c>
    </row>
    <row r="21" spans="1:21">
      <c r="A21" s="28" t="s">
        <v>38</v>
      </c>
      <c r="C21" s="8">
        <v>54000.469599999997</v>
      </c>
      <c r="D21" s="8" t="s">
        <v>14</v>
      </c>
      <c r="E21">
        <f t="shared" ref="E21:E34" si="0">+(C21-C$7)/C$8</f>
        <v>0</v>
      </c>
      <c r="F21">
        <f t="shared" ref="F21:F34" si="1">ROUND(2*E21,0)/2</f>
        <v>0</v>
      </c>
      <c r="G21">
        <f t="shared" ref="G21:G34" si="2">+C21-(C$7+F21*C$8)</f>
        <v>0</v>
      </c>
      <c r="K21">
        <f t="shared" ref="K21:K34" si="3">+G21</f>
        <v>0</v>
      </c>
      <c r="O21">
        <f t="shared" ref="O21:O34" ca="1" si="4">+C$11+C$12*$F21</f>
        <v>-3.3067922859442451E-3</v>
      </c>
      <c r="Q21" s="2">
        <f t="shared" ref="Q21:Q34" si="5">+C21-15018.5</f>
        <v>38981.969599999997</v>
      </c>
    </row>
    <row r="22" spans="1:21">
      <c r="A22" s="31" t="s">
        <v>42</v>
      </c>
      <c r="B22" s="32" t="s">
        <v>43</v>
      </c>
      <c r="C22" s="31">
        <v>55186.245990000003</v>
      </c>
      <c r="D22" s="31">
        <v>5.9999999999999995E-4</v>
      </c>
      <c r="E22">
        <f t="shared" si="0"/>
        <v>2399.5021814090655</v>
      </c>
      <c r="F22">
        <f t="shared" si="1"/>
        <v>2399.5</v>
      </c>
      <c r="G22">
        <f t="shared" si="2"/>
        <v>1.0780000084196217E-3</v>
      </c>
      <c r="K22">
        <f t="shared" si="3"/>
        <v>1.0780000084196217E-3</v>
      </c>
      <c r="O22">
        <f t="shared" ca="1" si="4"/>
        <v>1.0692367263944588E-3</v>
      </c>
      <c r="Q22" s="2">
        <f t="shared" si="5"/>
        <v>40167.745990000003</v>
      </c>
    </row>
    <row r="23" spans="1:21">
      <c r="A23" s="31" t="s">
        <v>42</v>
      </c>
      <c r="B23" s="32" t="s">
        <v>44</v>
      </c>
      <c r="C23" s="31">
        <v>55446.43118</v>
      </c>
      <c r="D23" s="31">
        <v>8.9999999999999998E-4</v>
      </c>
      <c r="E23">
        <f t="shared" si="0"/>
        <v>2926.0052693777175</v>
      </c>
      <c r="F23">
        <f t="shared" si="1"/>
        <v>2926</v>
      </c>
      <c r="G23">
        <f t="shared" si="2"/>
        <v>2.604000001156237E-3</v>
      </c>
      <c r="K23">
        <f t="shared" si="3"/>
        <v>2.604000001156237E-3</v>
      </c>
      <c r="O23">
        <f t="shared" ca="1" si="4"/>
        <v>2.02942813085219E-3</v>
      </c>
      <c r="Q23" s="2">
        <f t="shared" si="5"/>
        <v>40427.93118</v>
      </c>
    </row>
    <row r="24" spans="1:21">
      <c r="A24" s="31" t="s">
        <v>42</v>
      </c>
      <c r="B24" s="32" t="s">
        <v>43</v>
      </c>
      <c r="C24" s="31">
        <v>55460.511980000003</v>
      </c>
      <c r="D24" s="31">
        <v>8.0000000000000004E-4</v>
      </c>
      <c r="E24">
        <f t="shared" si="0"/>
        <v>2954.498761574836</v>
      </c>
      <c r="F24">
        <f t="shared" si="1"/>
        <v>2954.5</v>
      </c>
      <c r="G24">
        <f t="shared" si="2"/>
        <v>-6.1199999618111178E-4</v>
      </c>
      <c r="K24">
        <f t="shared" si="3"/>
        <v>-6.1199999618111178E-4</v>
      </c>
      <c r="O24">
        <f t="shared" ca="1" si="4"/>
        <v>2.0814043037430648E-3</v>
      </c>
      <c r="Q24" s="2">
        <f t="shared" si="5"/>
        <v>40442.011980000003</v>
      </c>
    </row>
    <row r="25" spans="1:21">
      <c r="A25" s="43" t="s">
        <v>0</v>
      </c>
      <c r="B25" s="44" t="s">
        <v>43</v>
      </c>
      <c r="C25" s="43">
        <v>54365.918899999997</v>
      </c>
      <c r="D25" s="43">
        <v>5.0000000000000001E-4</v>
      </c>
      <c r="E25">
        <f t="shared" si="0"/>
        <v>739.51244091174044</v>
      </c>
      <c r="F25">
        <f t="shared" si="1"/>
        <v>739.5</v>
      </c>
      <c r="G25">
        <f t="shared" si="2"/>
        <v>6.1480000003939494E-3</v>
      </c>
      <c r="K25">
        <f t="shared" si="3"/>
        <v>6.1480000003939494E-3</v>
      </c>
      <c r="O25">
        <f t="shared" ca="1" si="4"/>
        <v>-1.9581473788283996E-3</v>
      </c>
      <c r="Q25" s="2">
        <f t="shared" si="5"/>
        <v>39347.418899999997</v>
      </c>
    </row>
    <row r="26" spans="1:21">
      <c r="A26" s="33" t="s">
        <v>45</v>
      </c>
      <c r="B26" s="34" t="s">
        <v>44</v>
      </c>
      <c r="C26" s="35">
        <v>55820.518900000003</v>
      </c>
      <c r="D26" s="35">
        <v>2.7000000000000001E-3</v>
      </c>
      <c r="E26">
        <f t="shared" si="0"/>
        <v>3682.9981625979531</v>
      </c>
      <c r="F26">
        <f t="shared" si="1"/>
        <v>3683</v>
      </c>
      <c r="G26">
        <f t="shared" si="2"/>
        <v>-9.0799999452428892E-4</v>
      </c>
      <c r="K26">
        <f t="shared" si="3"/>
        <v>-9.0799999452428892E-4</v>
      </c>
      <c r="O26">
        <f t="shared" ca="1" si="4"/>
        <v>3.4099882318483973E-3</v>
      </c>
      <c r="Q26" s="2">
        <f t="shared" si="5"/>
        <v>40802.018900000003</v>
      </c>
    </row>
    <row r="27" spans="1:21">
      <c r="A27" s="33" t="s">
        <v>45</v>
      </c>
      <c r="B27" s="34" t="s">
        <v>44</v>
      </c>
      <c r="C27" s="35">
        <v>55820.519800000002</v>
      </c>
      <c r="D27" s="35">
        <v>1.4E-3</v>
      </c>
      <c r="E27">
        <f t="shared" si="0"/>
        <v>3682.9999838114459</v>
      </c>
      <c r="F27">
        <f t="shared" si="1"/>
        <v>3683</v>
      </c>
      <c r="G27">
        <f t="shared" si="2"/>
        <v>-7.9999954323284328E-6</v>
      </c>
      <c r="K27">
        <f t="shared" si="3"/>
        <v>-7.9999954323284328E-6</v>
      </c>
      <c r="O27">
        <f t="shared" ca="1" si="4"/>
        <v>3.4099882318483973E-3</v>
      </c>
      <c r="Q27" s="2">
        <f t="shared" si="5"/>
        <v>40802.019800000002</v>
      </c>
    </row>
    <row r="28" spans="1:21">
      <c r="A28" s="33" t="s">
        <v>45</v>
      </c>
      <c r="B28" s="34" t="s">
        <v>43</v>
      </c>
      <c r="C28" s="35">
        <v>55836.581810000003</v>
      </c>
      <c r="D28" s="35">
        <v>5.9999999999999995E-4</v>
      </c>
      <c r="E28">
        <f t="shared" si="0"/>
        <v>3715.502594217458</v>
      </c>
      <c r="F28">
        <f t="shared" si="1"/>
        <v>3715.5</v>
      </c>
      <c r="G28">
        <f t="shared" si="2"/>
        <v>1.2820000047213398E-3</v>
      </c>
      <c r="K28">
        <f t="shared" si="3"/>
        <v>1.2820000047213398E-3</v>
      </c>
      <c r="O28">
        <f t="shared" ca="1" si="4"/>
        <v>3.4692593061976399E-3</v>
      </c>
      <c r="Q28" s="2">
        <f t="shared" si="5"/>
        <v>40818.081810000003</v>
      </c>
    </row>
    <row r="29" spans="1:21">
      <c r="A29" s="33" t="s">
        <v>45</v>
      </c>
      <c r="B29" s="34" t="s">
        <v>43</v>
      </c>
      <c r="C29" s="35">
        <v>55836.582820000003</v>
      </c>
      <c r="D29" s="35">
        <v>4.0000000000000002E-4</v>
      </c>
      <c r="E29">
        <f t="shared" si="0"/>
        <v>3715.5046380237131</v>
      </c>
      <c r="F29">
        <f t="shared" si="1"/>
        <v>3715.5</v>
      </c>
      <c r="G29">
        <f t="shared" si="2"/>
        <v>2.2920000046724454E-3</v>
      </c>
      <c r="K29">
        <f t="shared" si="3"/>
        <v>2.2920000046724454E-3</v>
      </c>
      <c r="O29">
        <f t="shared" ca="1" si="4"/>
        <v>3.4692593061976399E-3</v>
      </c>
      <c r="Q29" s="2">
        <f t="shared" si="5"/>
        <v>40818.082820000003</v>
      </c>
    </row>
    <row r="30" spans="1:21">
      <c r="A30" s="35" t="s">
        <v>46</v>
      </c>
      <c r="B30" s="34" t="s">
        <v>43</v>
      </c>
      <c r="C30" s="36">
        <v>56566.484239999998</v>
      </c>
      <c r="D30" s="35">
        <v>2.2000000000000001E-3</v>
      </c>
      <c r="E30">
        <f t="shared" si="0"/>
        <v>5192.5116557663687</v>
      </c>
      <c r="F30">
        <f t="shared" si="1"/>
        <v>5192.5</v>
      </c>
      <c r="G30">
        <f t="shared" si="2"/>
        <v>5.7600000000093132E-3</v>
      </c>
      <c r="K30">
        <f t="shared" si="3"/>
        <v>5.7600000000093132E-3</v>
      </c>
      <c r="O30">
        <f t="shared" ca="1" si="4"/>
        <v>6.1629016697001462E-3</v>
      </c>
      <c r="Q30" s="2">
        <f t="shared" si="5"/>
        <v>41547.984239999998</v>
      </c>
    </row>
    <row r="31" spans="1:21">
      <c r="A31" s="35" t="s">
        <v>46</v>
      </c>
      <c r="B31" s="34" t="s">
        <v>43</v>
      </c>
      <c r="C31" s="36">
        <v>56566.488259999998</v>
      </c>
      <c r="D31" s="35">
        <v>1.8E-3</v>
      </c>
      <c r="E31">
        <f t="shared" si="0"/>
        <v>5192.5197905199793</v>
      </c>
      <c r="F31">
        <f t="shared" si="1"/>
        <v>5192.5</v>
      </c>
      <c r="G31">
        <f t="shared" si="2"/>
        <v>9.780000000318978E-3</v>
      </c>
      <c r="K31">
        <f t="shared" si="3"/>
        <v>9.780000000318978E-3</v>
      </c>
      <c r="O31">
        <f t="shared" ca="1" si="4"/>
        <v>6.1629016697001462E-3</v>
      </c>
      <c r="Q31" s="2">
        <f t="shared" si="5"/>
        <v>41547.988259999998</v>
      </c>
    </row>
    <row r="32" spans="1:21" ht="12" customHeight="1">
      <c r="A32" s="37" t="s">
        <v>47</v>
      </c>
      <c r="B32" s="38" t="s">
        <v>44</v>
      </c>
      <c r="C32" s="39">
        <v>57294.402999999998</v>
      </c>
      <c r="D32" s="39">
        <v>3.7000000000000002E-3</v>
      </c>
      <c r="E32">
        <f t="shared" si="0"/>
        <v>6665.5066211228423</v>
      </c>
      <c r="F32">
        <f t="shared" si="1"/>
        <v>6665.5</v>
      </c>
      <c r="G32">
        <f t="shared" si="2"/>
        <v>3.2720000017434359E-3</v>
      </c>
      <c r="K32">
        <f t="shared" si="3"/>
        <v>3.2720000017434359E-3</v>
      </c>
      <c r="O32">
        <f t="shared" ca="1" si="4"/>
        <v>8.8492491317442856E-3</v>
      </c>
      <c r="Q32" s="2">
        <f t="shared" si="5"/>
        <v>42275.902999999998</v>
      </c>
    </row>
    <row r="33" spans="1:17" ht="12" customHeight="1">
      <c r="A33" s="40" t="s">
        <v>48</v>
      </c>
      <c r="B33" s="41" t="s">
        <v>44</v>
      </c>
      <c r="C33" s="42">
        <v>57640.578119999998</v>
      </c>
      <c r="D33" s="42">
        <v>6.9999999999999999E-4</v>
      </c>
      <c r="E33">
        <f t="shared" si="0"/>
        <v>7366.016399015738</v>
      </c>
      <c r="F33">
        <f t="shared" si="1"/>
        <v>7366</v>
      </c>
      <c r="G33">
        <f t="shared" si="2"/>
        <v>8.104000000457745E-3</v>
      </c>
      <c r="K33">
        <f t="shared" si="3"/>
        <v>8.104000000457745E-3</v>
      </c>
      <c r="O33">
        <f t="shared" ca="1" si="4"/>
        <v>1.012676874964104E-2</v>
      </c>
      <c r="Q33" s="2">
        <f t="shared" si="5"/>
        <v>42622.078119999998</v>
      </c>
    </row>
    <row r="34" spans="1:17" ht="12" customHeight="1">
      <c r="A34" s="40" t="s">
        <v>48</v>
      </c>
      <c r="B34" s="41" t="s">
        <v>44</v>
      </c>
      <c r="C34" s="42">
        <v>57640.578529999999</v>
      </c>
      <c r="D34" s="42">
        <v>5.9999999999999995E-4</v>
      </c>
      <c r="E34">
        <f t="shared" si="0"/>
        <v>7366.0172286796651</v>
      </c>
      <c r="F34">
        <f t="shared" si="1"/>
        <v>7366</v>
      </c>
      <c r="G34">
        <f t="shared" si="2"/>
        <v>8.5140000010142103E-3</v>
      </c>
      <c r="K34">
        <f t="shared" si="3"/>
        <v>8.5140000010142103E-3</v>
      </c>
      <c r="O34">
        <f t="shared" ca="1" si="4"/>
        <v>1.012676874964104E-2</v>
      </c>
      <c r="Q34" s="2">
        <f t="shared" si="5"/>
        <v>42622.078529999999</v>
      </c>
    </row>
    <row r="35" spans="1:17" ht="12" customHeight="1">
      <c r="A35" s="45" t="s">
        <v>53</v>
      </c>
      <c r="B35" s="46" t="s">
        <v>44</v>
      </c>
      <c r="C35" s="47">
        <v>59611.369100000004</v>
      </c>
      <c r="D35" s="48">
        <v>8.0000000000000004E-4</v>
      </c>
      <c r="E35">
        <f t="shared" ref="E35" si="6">+(C35-C$7)/C$8</f>
        <v>11354.050985883585</v>
      </c>
      <c r="F35">
        <f t="shared" ref="F35" si="7">ROUND(2*E35,0)/2</f>
        <v>11354</v>
      </c>
      <c r="G35">
        <f t="shared" ref="G35" si="8">+C35-(C$7+F35*C$8)</f>
        <v>2.5196000009600539E-2</v>
      </c>
      <c r="K35">
        <f t="shared" ref="K35" si="9">+G35</f>
        <v>2.5196000009600539E-2</v>
      </c>
      <c r="O35">
        <f t="shared" ref="O35" ca="1" si="10">+C$11+C$12*$F35</f>
        <v>1.7399785503634267E-2</v>
      </c>
      <c r="Q35" s="2">
        <f t="shared" ref="Q35" si="11">+C35-15018.5</f>
        <v>44592.869100000004</v>
      </c>
    </row>
    <row r="36" spans="1:17" ht="12" customHeight="1">
      <c r="C36" s="8"/>
      <c r="D36" s="8"/>
    </row>
    <row r="37" spans="1:17" ht="12" customHeight="1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hyperlinks>
    <hyperlink ref="H62631" r:id="rId1" display="http://vsolj.cetus-net.org/bulletin.html"/>
    <hyperlink ref="H62624" r:id="rId2" display="https://www.aavso.org/ejaavso"/>
    <hyperlink ref="I62631" r:id="rId3" display="http://vsolj.cetus-net.org/bulletin.html"/>
    <hyperlink ref="AQ56282" r:id="rId4" display="http://cdsbib.u-strasbg.fr/cgi-bin/cdsbib?1990RMxAA..21..381G"/>
    <hyperlink ref="H62628" r:id="rId5" display="https://www.aavso.org/ejaavso"/>
    <hyperlink ref="AP3646" r:id="rId6" display="http://cdsbib.u-strasbg.fr/cgi-bin/cdsbib?1990RMxAA..21..381G"/>
    <hyperlink ref="AP3649" r:id="rId7" display="http://cdsbib.u-strasbg.fr/cgi-bin/cdsbib?1990RMxAA..21..381G"/>
    <hyperlink ref="AP3647" r:id="rId8" display="http://cdsbib.u-strasbg.fr/cgi-bin/cdsbib?1990RMxAA..21..381G"/>
    <hyperlink ref="AP3631" r:id="rId9" display="http://cdsbib.u-strasbg.fr/cgi-bin/cdsbib?1990RMxAA..21..381G"/>
    <hyperlink ref="AQ3860" r:id="rId10" display="http://cdsbib.u-strasbg.fr/cgi-bin/cdsbib?1990RMxAA..21..381G"/>
    <hyperlink ref="AQ3864" r:id="rId11" display="http://cdsbib.u-strasbg.fr/cgi-bin/cdsbib?1990RMxAA..21..381G"/>
    <hyperlink ref="AQ63544" r:id="rId12" display="http://cdsbib.u-strasbg.fr/cgi-bin/cdsbib?1990RMxAA..21..381G"/>
    <hyperlink ref="I752" r:id="rId13" display="http://vsolj.cetus-net.org/bulletin.html"/>
    <hyperlink ref="H752" r:id="rId14" display="http://vsolj.cetus-net.org/bulletin.html"/>
    <hyperlink ref="AQ64205" r:id="rId15" display="http://cdsbib.u-strasbg.fr/cgi-bin/cdsbib?1990RMxAA..21..381G"/>
    <hyperlink ref="AQ64204" r:id="rId16" display="http://cdsbib.u-strasbg.fr/cgi-bin/cdsbib?1990RMxAA..21..381G"/>
    <hyperlink ref="AP1922" r:id="rId17" display="http://cdsbib.u-strasbg.fr/cgi-bin/cdsbib?1990RMxAA..21..381G"/>
    <hyperlink ref="AP1940" r:id="rId18" display="http://cdsbib.u-strasbg.fr/cgi-bin/cdsbib?1990RMxAA..21..381G"/>
    <hyperlink ref="AP1941" r:id="rId19" display="http://cdsbib.u-strasbg.fr/cgi-bin/cdsbib?1990RMxAA..21..381G"/>
    <hyperlink ref="AP193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2023-01-25T04:02:03Z</dcterms:modified>
</cp:coreProperties>
</file>