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D10C47-9617-47A5-8F00-8FE9B135E0A8}" xr6:coauthVersionLast="47" xr6:coauthVersionMax="47" xr10:uidLastSave="{00000000-0000-0000-0000-000000000000}"/>
  <bookViews>
    <workbookView xWindow="13485" yWindow="30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9" i="1"/>
  <c r="D9" i="1"/>
  <c r="E21" i="1"/>
  <c r="F21" i="1"/>
  <c r="G21" i="1"/>
  <c r="E22" i="1"/>
  <c r="F22" i="1"/>
  <c r="G22" i="1"/>
  <c r="K22" i="1"/>
  <c r="Q22" i="1"/>
  <c r="F16" i="1"/>
  <c r="F17" i="1" s="1"/>
  <c r="C17" i="1"/>
  <c r="Q21" i="1"/>
  <c r="I21" i="1"/>
  <c r="C12" i="1"/>
  <c r="C11" i="1"/>
  <c r="O25" i="1" l="1"/>
  <c r="O26" i="1"/>
  <c r="O24" i="1"/>
  <c r="O23" i="1"/>
  <c r="C15" i="1"/>
  <c r="F18" i="1" s="1"/>
  <c r="O21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<sst xmlns="http://schemas.openxmlformats.org/spreadsheetml/2006/main" count="67" uniqueCount="54">
  <si>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</si>
  <si>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</si>
  <si>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</si>
  <si>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</si>
  <si>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</si>
  <si>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</si>
  <si>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</si>
  <si>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</si>
  <si>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</si>
  <si>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</si>
  <si>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</si>
  <si>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</si>
  <si>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</si>
  <si>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</si>
  <si>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</si>
  <si>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</si>
  <si>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</si>
  <si>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</si>
  <si>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</si>
  <si>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</si>
  <si>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</si>
  <si>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</si>
  <si>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</si>
  <si>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</si>
  <si>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</si>
  <si>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</si>
  <si>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</si>
  <si>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</si>
  <si>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</si>
  <si>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</si>
  <si>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</si>
  <si>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</si>
  <si>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</si>
  <si>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</si>
  <si>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</si>
  <si>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</si>
  <si>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</si>
  <si>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</si>
  <si>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</si>
  <si>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</si>
  <si>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</si>
  <si>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</si>
  <si>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G2313-1533</t>
  </si>
  <si>
    <t>2014A</t>
  </si>
  <si>
    <t>EW</t>
  </si>
  <si>
    <t>pr_0</t>
  </si>
  <si>
    <t>~</t>
  </si>
  <si>
    <t>VSX</t>
  </si>
  <si>
    <t>Tri</t>
  </si>
  <si>
    <t>IBVS 6196</t>
  </si>
  <si>
    <t>I</t>
  </si>
  <si>
    <t>CY Tri / GSC 2313-1533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</si>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</sst>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72" fontId="34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CC-46D3-9ABD-43F1F10A19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CC-46D3-9ABD-43F1F10A19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CC-46D3-9ABD-43F1F10A19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-5.866000000241911E-2</c:v>
                </c:pt>
                <c:pt idx="2">
                  <c:v>1.6039999871281907E-2</c:v>
                </c:pt>
                <c:pt idx="3">
                  <c:v>2.0040000061271712E-2</c:v>
                </c:pt>
                <c:pt idx="4">
                  <c:v>2.33199999856879E-2</c:v>
                </c:pt>
                <c:pt idx="5">
                  <c:v>2.9320000037841965E-2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CC-46D3-9ABD-43F1F10A19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CC-46D3-9ABD-43F1F10A19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CC-46D3-9ABD-43F1F10A19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CC-46D3-9ABD-43F1F10A19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-1.8939995070584182E-2</c:v>
                </c:pt>
                <c:pt idx="1">
                  <c:v>2.165266936326897E-3</c:v>
                </c:pt>
                <c:pt idx="2">
                  <c:v>1.1708378680856942E-2</c:v>
                </c:pt>
                <c:pt idx="3">
                  <c:v>1.1708378680856942E-2</c:v>
                </c:pt>
                <c:pt idx="4">
                  <c:v>1.1708985363103896E-2</c:v>
                </c:pt>
                <c:pt idx="5">
                  <c:v>1.1708985363103896E-2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CC-46D3-9ABD-43F1F10A19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17394</c:v>
                </c:pt>
                <c:pt idx="2">
                  <c:v>25259</c:v>
                </c:pt>
                <c:pt idx="3">
                  <c:v>25259</c:v>
                </c:pt>
                <c:pt idx="4">
                  <c:v>25259.5</c:v>
                </c:pt>
                <c:pt idx="5">
                  <c:v>25259.5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CC-46D3-9ABD-43F1F10A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41096"/>
        <c:axId val="1"/>
      </c:scatterChart>
      <c:valAx>
        <c:axId val="46514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4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2D0130-AB4C-4697-0C33-7AE84793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8" t="s">
        <v>42</v>
      </c>
      <c r="G1" s="31" t="s">
        <v>43</v>
      </c>
      <c r="H1" s="32"/>
      <c r="I1" s="39" t="s">
        <v>42</v>
      </c>
      <c r="J1" s="38" t="s">
        <v>42</v>
      </c>
      <c r="K1" s="40">
        <v>2.0640159200000001</v>
      </c>
      <c r="L1" s="34">
        <v>33.432870399999999</v>
      </c>
      <c r="M1" s="35">
        <v>51494.608</v>
      </c>
      <c r="N1" s="35">
        <v>0.33344000000000001</v>
      </c>
      <c r="O1" s="41" t="s">
        <v>44</v>
      </c>
      <c r="P1" s="41">
        <v>12.25</v>
      </c>
      <c r="Q1" s="41">
        <v>12.55</v>
      </c>
      <c r="R1" s="42" t="s">
        <v>45</v>
      </c>
      <c r="S1" s="43" t="s">
        <v>46</v>
      </c>
    </row>
    <row r="2" spans="1:19" x14ac:dyDescent="0.2">
      <c r="A2" t="s">
        <v>23</v>
      </c>
      <c r="B2" t="s">
        <v>44</v>
      </c>
      <c r="C2" s="30"/>
      <c r="D2" s="3" t="s">
        <v>48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51494.608</v>
      </c>
      <c r="D7" s="33" t="s">
        <v>47</v>
      </c>
    </row>
    <row r="8" spans="1:19" x14ac:dyDescent="0.2">
      <c r="A8" t="s">
        <v>3</v>
      </c>
      <c r="C8" s="8">
        <v>0.33344000000000001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INTERCEPT(INDIRECT($E$9):G991,INDIRECT($D$9):F991)</f>
        <v>-1.8939995070584182E-2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SLOPE(INDIRECT($E$9):G991,INDIRECT($D$9):F991)</f>
        <v>1.2133644939008324E-6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59916.980668378681</v>
      </c>
      <c r="E15" s="14" t="s">
        <v>34</v>
      </c>
      <c r="F15" s="36">
        <v>1</v>
      </c>
    </row>
    <row r="16" spans="1:19" x14ac:dyDescent="0.2">
      <c r="A16" s="16" t="s">
        <v>4</v>
      </c>
      <c r="B16" s="10"/>
      <c r="C16" s="17">
        <f ca="1">+C8+C12</f>
        <v>0.33344121336449389</v>
      </c>
      <c r="E16" s="14" t="s">
        <v>30</v>
      </c>
      <c r="F16" s="37">
        <f ca="1">NOW()+15018.5+$C$5/24</f>
        <v>60178.829747916665</v>
      </c>
    </row>
    <row r="17" spans="1:21" ht="13.5" thickBot="1" x14ac:dyDescent="0.25">
      <c r="A17" s="14" t="s">
        <v>27</v>
      </c>
      <c r="B17" s="10"/>
      <c r="C17" s="10">
        <f>COUNT(C21:C2190)</f>
        <v>6</v>
      </c>
      <c r="E17" s="14" t="s">
        <v>35</v>
      </c>
      <c r="F17" s="15">
        <f ca="1">ROUND(2*(F16-$C$7)/$C$8,0)/2+F15</f>
        <v>26045.5</v>
      </c>
    </row>
    <row r="18" spans="1:21" ht="14.25" thickTop="1" thickBot="1" x14ac:dyDescent="0.25">
      <c r="A18" s="16" t="s">
        <v>5</v>
      </c>
      <c r="B18" s="10"/>
      <c r="C18" s="19">
        <f ca="1">+C15</f>
        <v>59916.980668378681</v>
      </c>
      <c r="D18" s="20">
        <f ca="1">+C16</f>
        <v>0.33344121336449389</v>
      </c>
      <c r="E18" s="14" t="s">
        <v>36</v>
      </c>
      <c r="F18" s="23">
        <f ca="1">ROUND(2*(F16-$C$15)/$C$16,0)/2+F15</f>
        <v>786.5</v>
      </c>
    </row>
    <row r="19" spans="1:21" ht="13.5" thickTop="1" x14ac:dyDescent="0.2">
      <c r="E19" s="14" t="s">
        <v>31</v>
      </c>
      <c r="F19" s="18">
        <f ca="1">+$C$15+$C$16*F18-15018.5-$C$5/24</f>
        <v>45161.128016023191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51494.608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-1.8939995070584182E-2</v>
      </c>
      <c r="Q21" s="2">
        <f>+C21-15018.5</f>
        <v>36476.108</v>
      </c>
    </row>
    <row r="22" spans="1:21" x14ac:dyDescent="0.2">
      <c r="A22" s="44" t="s">
        <v>49</v>
      </c>
      <c r="B22" s="45" t="s">
        <v>50</v>
      </c>
      <c r="C22" s="46">
        <v>57294.404699999999</v>
      </c>
      <c r="D22" s="46">
        <v>3.0000000000000001E-3</v>
      </c>
      <c r="E22">
        <f>+(C22-C$7)/C$8</f>
        <v>17393.824076295583</v>
      </c>
      <c r="F22">
        <f>ROUND(2*E22,0)/2</f>
        <v>17394</v>
      </c>
      <c r="G22">
        <f>+C22-(C$7+F22*C$8)</f>
        <v>-5.866000000241911E-2</v>
      </c>
      <c r="K22">
        <f>+G22</f>
        <v>-5.866000000241911E-2</v>
      </c>
      <c r="O22">
        <f ca="1">+C$11+C$12*$F22</f>
        <v>2.165266936326897E-3</v>
      </c>
      <c r="Q22" s="2">
        <f>+C22-15018.5</f>
        <v>42275.904699999999</v>
      </c>
    </row>
    <row r="23" spans="1:21" x14ac:dyDescent="0.2">
      <c r="A23" s="47" t="s">
        <v>52</v>
      </c>
      <c r="B23" s="48" t="s">
        <v>50</v>
      </c>
      <c r="C23" s="49">
        <v>59916.98499999987</v>
      </c>
      <c r="D23" s="8"/>
      <c r="E23">
        <f t="shared" ref="E23:E26" si="0">+(C23-C$7)/C$8</f>
        <v>25259.048104606132</v>
      </c>
      <c r="F23">
        <f t="shared" ref="F23:F26" si="1">ROUND(2*E23,0)/2</f>
        <v>25259</v>
      </c>
      <c r="G23">
        <f t="shared" ref="G23:G26" si="2">+C23-(C$7+F23*C$8)</f>
        <v>1.6039999871281907E-2</v>
      </c>
      <c r="K23">
        <f t="shared" ref="K23:K26" si="3">+G23</f>
        <v>1.6039999871281907E-2</v>
      </c>
      <c r="O23">
        <f t="shared" ref="O23:O26" ca="1" si="4">+C$11+C$12*$F23</f>
        <v>1.1708378680856942E-2</v>
      </c>
      <c r="Q23" s="2">
        <f t="shared" ref="Q23:Q26" si="5">+C23-15018.5</f>
        <v>44898.48499999987</v>
      </c>
    </row>
    <row r="24" spans="1:21" x14ac:dyDescent="0.2">
      <c r="A24" s="47" t="s">
        <v>52</v>
      </c>
      <c r="B24" s="48" t="s">
        <v>50</v>
      </c>
      <c r="C24" s="49">
        <v>59916.98900000006</v>
      </c>
      <c r="D24" s="8"/>
      <c r="E24">
        <f t="shared" si="0"/>
        <v>25259.060100767932</v>
      </c>
      <c r="F24">
        <f t="shared" si="1"/>
        <v>25259</v>
      </c>
      <c r="G24">
        <f t="shared" si="2"/>
        <v>2.0040000061271712E-2</v>
      </c>
      <c r="K24">
        <f t="shared" si="3"/>
        <v>2.0040000061271712E-2</v>
      </c>
      <c r="O24">
        <f t="shared" ca="1" si="4"/>
        <v>1.1708378680856942E-2</v>
      </c>
      <c r="Q24" s="2">
        <f t="shared" si="5"/>
        <v>44898.48900000006</v>
      </c>
    </row>
    <row r="25" spans="1:21" x14ac:dyDescent="0.2">
      <c r="A25" s="47" t="s">
        <v>52</v>
      </c>
      <c r="B25" s="48" t="s">
        <v>53</v>
      </c>
      <c r="C25" s="49">
        <v>59917.158999999985</v>
      </c>
      <c r="D25" s="8"/>
      <c r="E25">
        <f t="shared" si="0"/>
        <v>25259.569937619915</v>
      </c>
      <c r="F25">
        <f t="shared" si="1"/>
        <v>25259.5</v>
      </c>
      <c r="G25">
        <f t="shared" si="2"/>
        <v>2.33199999856879E-2</v>
      </c>
      <c r="K25">
        <f t="shared" si="3"/>
        <v>2.33199999856879E-2</v>
      </c>
      <c r="O25">
        <f t="shared" ca="1" si="4"/>
        <v>1.1708985363103896E-2</v>
      </c>
      <c r="Q25" s="2">
        <f t="shared" si="5"/>
        <v>44898.658999999985</v>
      </c>
    </row>
    <row r="26" spans="1:21" x14ac:dyDescent="0.2">
      <c r="A26" s="47" t="s">
        <v>52</v>
      </c>
      <c r="B26" s="48" t="s">
        <v>53</v>
      </c>
      <c r="C26" s="49">
        <v>59917.165000000037</v>
      </c>
      <c r="D26" s="8"/>
      <c r="E26">
        <f t="shared" si="0"/>
        <v>25259.587931861915</v>
      </c>
      <c r="F26">
        <f t="shared" si="1"/>
        <v>25259.5</v>
      </c>
      <c r="G26">
        <f t="shared" si="2"/>
        <v>2.9320000037841965E-2</v>
      </c>
      <c r="K26">
        <f t="shared" si="3"/>
        <v>2.9320000037841965E-2</v>
      </c>
      <c r="O26">
        <f t="shared" ca="1" si="4"/>
        <v>1.1708985363103896E-2</v>
      </c>
      <c r="Q26" s="2">
        <f t="shared" si="5"/>
        <v>44898.665000000037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43" r:id="rId1" display="http://vsolj.cetus-net.org/bulletin.html"/>
    <hyperlink ref="H63936" r:id="rId2" display="https://www.aavso.org/ejaavso"/>
    <hyperlink ref="I63943" r:id="rId3" display="http://vsolj.cetus-net.org/bulletin.html"/>
    <hyperlink ref="AQ57586" r:id="rId4" display="http://cdsbib.u-strasbg.fr/cgi-bin/cdsbib?1990RMxAA..21..381G"/>
    <hyperlink ref="H63940" r:id="rId5" display="https://www.aavso.org/ejaavso"/>
    <hyperlink ref="AP4950" r:id="rId6" display="http://cdsbib.u-strasbg.fr/cgi-bin/cdsbib?1990RMxAA..21..381G"/>
    <hyperlink ref="AP4953" r:id="rId7" display="http://cdsbib.u-strasbg.fr/cgi-bin/cdsbib?1990RMxAA..21..381G"/>
    <hyperlink ref="AP4951" r:id="rId8" display="http://cdsbib.u-strasbg.fr/cgi-bin/cdsbib?1990RMxAA..21..381G"/>
    <hyperlink ref="AP4935" r:id="rId9" display="http://cdsbib.u-strasbg.fr/cgi-bin/cdsbib?1990RMxAA..21..381G"/>
    <hyperlink ref="AQ5164" r:id="rId10" display="http://cdsbib.u-strasbg.fr/cgi-bin/cdsbib?1990RMxAA..21..381G"/>
    <hyperlink ref="AQ5168" r:id="rId11" display="http://cdsbib.u-strasbg.fr/cgi-bin/cdsbib?1990RMxAA..21..381G"/>
    <hyperlink ref="AQ1496" r:id="rId12" display="http://cdsbib.u-strasbg.fr/cgi-bin/cdsbib?1990RMxAA..21..381G"/>
    <hyperlink ref="I224" r:id="rId13" display="http://vsolj.cetus-net.org/bulletin.html"/>
    <hyperlink ref="H224" r:id="rId14" display="http://vsolj.cetus-net.org/bulletin.html"/>
    <hyperlink ref="AQ832" r:id="rId15" display="http://cdsbib.u-strasbg.fr/cgi-bin/cdsbib?1990RMxAA..21..381G"/>
    <hyperlink ref="AQ831" r:id="rId16" display="http://cdsbib.u-strasbg.fr/cgi-bin/cdsbib?1990RMxAA..21..381G"/>
    <hyperlink ref="AP3226" r:id="rId17" display="http://cdsbib.u-strasbg.fr/cgi-bin/cdsbib?1990RMxAA..21..381G"/>
    <hyperlink ref="AP3244" r:id="rId18" display="http://cdsbib.u-strasbg.fr/cgi-bin/cdsbib?1990RMxAA..21..381G"/>
    <hyperlink ref="AP3245" r:id="rId19" display="http://cdsbib.u-strasbg.fr/cgi-bin/cdsbib?1990RMxAA..21..381G"/>
    <hyperlink ref="AP32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2023-08-22T07:54:50Z</dcterms:modified>
</cp:coreProperties>
</file>