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5F621B9-85C2-4B3D-A8C8-829052181D0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6" i="1" l="1"/>
  <c r="F366" i="1" s="1"/>
  <c r="G366" i="1" s="1"/>
  <c r="K366" i="1" s="1"/>
  <c r="Q366" i="1"/>
  <c r="E367" i="1"/>
  <c r="F367" i="1" s="1"/>
  <c r="G367" i="1" s="1"/>
  <c r="K367" i="1" s="1"/>
  <c r="Q367" i="1"/>
  <c r="E362" i="1"/>
  <c r="F362" i="1" s="1"/>
  <c r="G362" i="1" s="1"/>
  <c r="K362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55" i="1"/>
  <c r="F355" i="1" s="1"/>
  <c r="G355" i="1" s="1"/>
  <c r="K355" i="1" s="1"/>
  <c r="Q355" i="1"/>
  <c r="E361" i="1"/>
  <c r="F361" i="1" s="1"/>
  <c r="G361" i="1" s="1"/>
  <c r="K361" i="1" s="1"/>
  <c r="Q361" i="1"/>
  <c r="E354" i="1"/>
  <c r="F354" i="1" s="1"/>
  <c r="G354" i="1" s="1"/>
  <c r="K354" i="1" s="1"/>
  <c r="Q354" i="1"/>
  <c r="C9" i="1"/>
  <c r="D9" i="1"/>
  <c r="F16" i="1"/>
  <c r="F17" i="1" s="1"/>
  <c r="C17" i="1"/>
  <c r="E21" i="1"/>
  <c r="F21" i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F31" i="1" s="1"/>
  <c r="G31" i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 s="1"/>
  <c r="G37" i="1" s="1"/>
  <c r="H37" i="1" s="1"/>
  <c r="Q37" i="1"/>
  <c r="E38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E46" i="2" s="1"/>
  <c r="Q59" i="1"/>
  <c r="E60" i="1"/>
  <c r="F60" i="1"/>
  <c r="G60" i="1" s="1"/>
  <c r="I60" i="1" s="1"/>
  <c r="Q60" i="1"/>
  <c r="E61" i="1"/>
  <c r="F61" i="1" s="1"/>
  <c r="G61" i="1" s="1"/>
  <c r="I61" i="1" s="1"/>
  <c r="Q61" i="1"/>
  <c r="E62" i="1"/>
  <c r="F62" i="1" s="1"/>
  <c r="G62" i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/>
  <c r="G67" i="1"/>
  <c r="I67" i="1" s="1"/>
  <c r="Q67" i="1"/>
  <c r="E68" i="1"/>
  <c r="F68" i="1" s="1"/>
  <c r="G68" i="1" s="1"/>
  <c r="I68" i="1" s="1"/>
  <c r="Q68" i="1"/>
  <c r="E69" i="1"/>
  <c r="Q69" i="1"/>
  <c r="E70" i="1"/>
  <c r="F70" i="1" s="1"/>
  <c r="G70" i="1"/>
  <c r="I70" i="1" s="1"/>
  <c r="Q70" i="1"/>
  <c r="E71" i="1"/>
  <c r="F71" i="1" s="1"/>
  <c r="G71" i="1" s="1"/>
  <c r="I71" i="1" s="1"/>
  <c r="Q71" i="1"/>
  <c r="E72" i="1"/>
  <c r="Q72" i="1"/>
  <c r="E73" i="1"/>
  <c r="F73" i="1" s="1"/>
  <c r="G73" i="1" s="1"/>
  <c r="I73" i="1"/>
  <c r="Q73" i="1"/>
  <c r="E74" i="1"/>
  <c r="F74" i="1" s="1"/>
  <c r="G74" i="1" s="1"/>
  <c r="I74" i="1" s="1"/>
  <c r="Q74" i="1"/>
  <c r="E75" i="1"/>
  <c r="F75" i="1"/>
  <c r="G75" i="1" s="1"/>
  <c r="I75" i="1" s="1"/>
  <c r="Q75" i="1"/>
  <c r="E76" i="1"/>
  <c r="E58" i="2"/>
  <c r="Q76" i="1"/>
  <c r="E77" i="1"/>
  <c r="E59" i="2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E63" i="2" s="1"/>
  <c r="Q82" i="1"/>
  <c r="E83" i="1"/>
  <c r="F83" i="1" s="1"/>
  <c r="G83" i="1" s="1"/>
  <c r="I83" i="1" s="1"/>
  <c r="Q83" i="1"/>
  <c r="E84" i="1"/>
  <c r="F84" i="1" s="1"/>
  <c r="G84" i="1" s="1"/>
  <c r="I84" i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/>
  <c r="Q92" i="1"/>
  <c r="E93" i="1"/>
  <c r="F93" i="1" s="1"/>
  <c r="G93" i="1" s="1"/>
  <c r="I93" i="1" s="1"/>
  <c r="Q93" i="1"/>
  <c r="E94" i="1"/>
  <c r="F94" i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/>
  <c r="I97" i="1" s="1"/>
  <c r="Q97" i="1"/>
  <c r="E98" i="1"/>
  <c r="E79" i="2" s="1"/>
  <c r="Q98" i="1"/>
  <c r="E99" i="1"/>
  <c r="F99" i="1" s="1"/>
  <c r="G99" i="1" s="1"/>
  <c r="I99" i="1" s="1"/>
  <c r="Q99" i="1"/>
  <c r="E100" i="1"/>
  <c r="F100" i="1" s="1"/>
  <c r="G100" i="1" s="1"/>
  <c r="I100" i="1"/>
  <c r="Q100" i="1"/>
  <c r="E101" i="1"/>
  <c r="F101" i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275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/>
  <c r="Q114" i="1"/>
  <c r="E115" i="1"/>
  <c r="Q115" i="1"/>
  <c r="E116" i="1"/>
  <c r="F116" i="1" s="1"/>
  <c r="G116" i="1" s="1"/>
  <c r="I116" i="1" s="1"/>
  <c r="Q116" i="1"/>
  <c r="E117" i="1"/>
  <c r="F117" i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/>
  <c r="G124" i="1" s="1"/>
  <c r="I124" i="1" s="1"/>
  <c r="Q124" i="1"/>
  <c r="E125" i="1"/>
  <c r="F125" i="1" s="1"/>
  <c r="G125" i="1" s="1"/>
  <c r="I125" i="1" s="1"/>
  <c r="Q125" i="1"/>
  <c r="E126" i="1"/>
  <c r="E102" i="2" s="1"/>
  <c r="Q126" i="1"/>
  <c r="E127" i="1"/>
  <c r="Q127" i="1"/>
  <c r="E128" i="1"/>
  <c r="F128" i="1" s="1"/>
  <c r="G128" i="1" s="1"/>
  <c r="I128" i="1" s="1"/>
  <c r="Q128" i="1"/>
  <c r="E129" i="1"/>
  <c r="F129" i="1" s="1"/>
  <c r="G129" i="1" s="1"/>
  <c r="H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E109" i="2" s="1"/>
  <c r="F133" i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/>
  <c r="I142" i="1" s="1"/>
  <c r="Q142" i="1"/>
  <c r="E143" i="1"/>
  <c r="F143" i="1" s="1"/>
  <c r="G143" i="1"/>
  <c r="I143" i="1" s="1"/>
  <c r="Q143" i="1"/>
  <c r="E144" i="1"/>
  <c r="F144" i="1" s="1"/>
  <c r="G144" i="1" s="1"/>
  <c r="I144" i="1" s="1"/>
  <c r="Q144" i="1"/>
  <c r="E145" i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E125" i="2" s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Q154" i="1"/>
  <c r="E155" i="1"/>
  <c r="E13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/>
  <c r="G161" i="1" s="1"/>
  <c r="I161" i="1" s="1"/>
  <c r="Q161" i="1"/>
  <c r="E162" i="1"/>
  <c r="Q162" i="1"/>
  <c r="E163" i="1"/>
  <c r="F163" i="1" s="1"/>
  <c r="G163" i="1" s="1"/>
  <c r="I163" i="1" s="1"/>
  <c r="Q163" i="1"/>
  <c r="E164" i="1"/>
  <c r="F164" i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Q177" i="1"/>
  <c r="E178" i="1"/>
  <c r="F178" i="1" s="1"/>
  <c r="G178" i="1" s="1"/>
  <c r="I178" i="1" s="1"/>
  <c r="Q178" i="1"/>
  <c r="E179" i="1"/>
  <c r="F179" i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/>
  <c r="G186" i="1"/>
  <c r="I186" i="1" s="1"/>
  <c r="Q186" i="1"/>
  <c r="E187" i="1"/>
  <c r="F187" i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E174" i="2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/>
  <c r="I205" i="1" s="1"/>
  <c r="Q205" i="1"/>
  <c r="E206" i="1"/>
  <c r="F206" i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E185" i="2" s="1"/>
  <c r="Q210" i="1"/>
  <c r="E211" i="1"/>
  <c r="Q211" i="1"/>
  <c r="E212" i="1"/>
  <c r="F212" i="1" s="1"/>
  <c r="G212" i="1" s="1"/>
  <c r="I212" i="1" s="1"/>
  <c r="Q212" i="1"/>
  <c r="E213" i="1"/>
  <c r="Q213" i="1"/>
  <c r="E214" i="1"/>
  <c r="F214" i="1" s="1"/>
  <c r="G214" i="1" s="1"/>
  <c r="I214" i="1" s="1"/>
  <c r="Q214" i="1"/>
  <c r="E215" i="1"/>
  <c r="Q215" i="1"/>
  <c r="E216" i="1"/>
  <c r="F216" i="1"/>
  <c r="G216" i="1" s="1"/>
  <c r="I216" i="1" s="1"/>
  <c r="Q216" i="1"/>
  <c r="E217" i="1"/>
  <c r="F217" i="1" s="1"/>
  <c r="G217" i="1" s="1"/>
  <c r="I217" i="1" s="1"/>
  <c r="Q217" i="1"/>
  <c r="E218" i="1"/>
  <c r="F218" i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E196" i="2" s="1"/>
  <c r="F222" i="1"/>
  <c r="G222" i="1" s="1"/>
  <c r="I222" i="1" s="1"/>
  <c r="Q222" i="1"/>
  <c r="E223" i="1"/>
  <c r="F223" i="1" s="1"/>
  <c r="G223" i="1" s="1"/>
  <c r="I223" i="1" s="1"/>
  <c r="Q223" i="1"/>
  <c r="E224" i="1"/>
  <c r="F224" i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/>
  <c r="I227" i="1" s="1"/>
  <c r="Q227" i="1"/>
  <c r="E228" i="1"/>
  <c r="Q228" i="1"/>
  <c r="E229" i="1"/>
  <c r="F229" i="1"/>
  <c r="G229" i="1" s="1"/>
  <c r="I229" i="1" s="1"/>
  <c r="Q229" i="1"/>
  <c r="E230" i="1"/>
  <c r="F230" i="1" s="1"/>
  <c r="G230" i="1"/>
  <c r="I230" i="1" s="1"/>
  <c r="Q230" i="1"/>
  <c r="E231" i="1"/>
  <c r="F231" i="1" s="1"/>
  <c r="G231" i="1" s="1"/>
  <c r="I231" i="1" s="1"/>
  <c r="Q231" i="1"/>
  <c r="E232" i="1"/>
  <c r="E206" i="2" s="1"/>
  <c r="F232" i="1"/>
  <c r="G232" i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K237" i="1" s="1"/>
  <c r="Q237" i="1"/>
  <c r="E238" i="1"/>
  <c r="F238" i="1"/>
  <c r="G238" i="1" s="1"/>
  <c r="I238" i="1" s="1"/>
  <c r="Q238" i="1"/>
  <c r="E239" i="1"/>
  <c r="F239" i="1"/>
  <c r="G239" i="1" s="1"/>
  <c r="I239" i="1" s="1"/>
  <c r="Q239" i="1"/>
  <c r="E240" i="1"/>
  <c r="F240" i="1" s="1"/>
  <c r="G240" i="1" s="1"/>
  <c r="I240" i="1" s="1"/>
  <c r="Q240" i="1"/>
  <c r="E241" i="1"/>
  <c r="E215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221" i="2" s="1"/>
  <c r="Q246" i="1"/>
  <c r="E247" i="1"/>
  <c r="F247" i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I249" i="1" s="1"/>
  <c r="Q249" i="1"/>
  <c r="E250" i="1"/>
  <c r="F250" i="1" s="1"/>
  <c r="Q250" i="1"/>
  <c r="E251" i="1"/>
  <c r="F251" i="1"/>
  <c r="Q251" i="1"/>
  <c r="E252" i="1"/>
  <c r="F252" i="1" s="1"/>
  <c r="G252" i="1" s="1"/>
  <c r="K252" i="1" s="1"/>
  <c r="Q252" i="1"/>
  <c r="E253" i="1"/>
  <c r="F253" i="1"/>
  <c r="G253" i="1"/>
  <c r="K253" i="1" s="1"/>
  <c r="Q253" i="1"/>
  <c r="E254" i="1"/>
  <c r="F254" i="1" s="1"/>
  <c r="G254" i="1" s="1"/>
  <c r="I254" i="1" s="1"/>
  <c r="Q254" i="1"/>
  <c r="E255" i="1"/>
  <c r="F255" i="1" s="1"/>
  <c r="G255" i="1" s="1"/>
  <c r="K255" i="1" s="1"/>
  <c r="Q255" i="1"/>
  <c r="E256" i="1"/>
  <c r="F256" i="1" s="1"/>
  <c r="G256" i="1" s="1"/>
  <c r="K256" i="1"/>
  <c r="Q256" i="1"/>
  <c r="E257" i="1"/>
  <c r="F257" i="1" s="1"/>
  <c r="Q257" i="1"/>
  <c r="E258" i="1"/>
  <c r="F258" i="1" s="1"/>
  <c r="Q258" i="1"/>
  <c r="E259" i="1"/>
  <c r="F259" i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 s="1"/>
  <c r="K261" i="1" s="1"/>
  <c r="Q261" i="1"/>
  <c r="E262" i="1"/>
  <c r="F262" i="1" s="1"/>
  <c r="G262" i="1" s="1"/>
  <c r="K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/>
  <c r="G265" i="1" s="1"/>
  <c r="J265" i="1" s="1"/>
  <c r="Q265" i="1"/>
  <c r="E266" i="1"/>
  <c r="F266" i="1" s="1"/>
  <c r="G266" i="1" s="1"/>
  <c r="K266" i="1" s="1"/>
  <c r="Q266" i="1"/>
  <c r="E267" i="1"/>
  <c r="F267" i="1" s="1"/>
  <c r="G267" i="1" s="1"/>
  <c r="K267" i="1" s="1"/>
  <c r="Q267" i="1"/>
  <c r="E268" i="1"/>
  <c r="F268" i="1" s="1"/>
  <c r="G268" i="1" s="1"/>
  <c r="K268" i="1" s="1"/>
  <c r="Q268" i="1"/>
  <c r="E269" i="1"/>
  <c r="F269" i="1" s="1"/>
  <c r="G269" i="1" s="1"/>
  <c r="K269" i="1" s="1"/>
  <c r="Q269" i="1"/>
  <c r="E270" i="1"/>
  <c r="F270" i="1"/>
  <c r="G270" i="1"/>
  <c r="K270" i="1" s="1"/>
  <c r="Q270" i="1"/>
  <c r="E271" i="1"/>
  <c r="E228" i="2" s="1"/>
  <c r="Q271" i="1"/>
  <c r="E272" i="1"/>
  <c r="Q272" i="1"/>
  <c r="E273" i="1"/>
  <c r="F273" i="1"/>
  <c r="G273" i="1" s="1"/>
  <c r="K273" i="1" s="1"/>
  <c r="Q273" i="1"/>
  <c r="E274" i="1"/>
  <c r="F274" i="1" s="1"/>
  <c r="G274" i="1" s="1"/>
  <c r="K274" i="1" s="1"/>
  <c r="Q274" i="1"/>
  <c r="E275" i="1"/>
  <c r="E231" i="2" s="1"/>
  <c r="Q275" i="1"/>
  <c r="E276" i="1"/>
  <c r="F276" i="1" s="1"/>
  <c r="G276" i="1" s="1"/>
  <c r="J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K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/>
  <c r="G283" i="1" s="1"/>
  <c r="K283" i="1" s="1"/>
  <c r="Q283" i="1"/>
  <c r="E284" i="1"/>
  <c r="F284" i="1" s="1"/>
  <c r="G284" i="1" s="1"/>
  <c r="K284" i="1"/>
  <c r="Q284" i="1"/>
  <c r="E285" i="1"/>
  <c r="E236" i="2" s="1"/>
  <c r="Q285" i="1"/>
  <c r="E286" i="1"/>
  <c r="E237" i="2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K292" i="1" s="1"/>
  <c r="Q292" i="1"/>
  <c r="E293" i="1"/>
  <c r="F293" i="1"/>
  <c r="G293" i="1" s="1"/>
  <c r="K293" i="1" s="1"/>
  <c r="Q293" i="1"/>
  <c r="E294" i="1"/>
  <c r="F294" i="1" s="1"/>
  <c r="G294" i="1" s="1"/>
  <c r="K294" i="1" s="1"/>
  <c r="Q294" i="1"/>
  <c r="E295" i="1"/>
  <c r="F295" i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K298" i="1" s="1"/>
  <c r="Q298" i="1"/>
  <c r="E299" i="1"/>
  <c r="F299" i="1" s="1"/>
  <c r="G299" i="1" s="1"/>
  <c r="K299" i="1" s="1"/>
  <c r="Q299" i="1"/>
  <c r="E300" i="1"/>
  <c r="F300" i="1" s="1"/>
  <c r="G300" i="1" s="1"/>
  <c r="I300" i="1"/>
  <c r="Q300" i="1"/>
  <c r="E301" i="1"/>
  <c r="F301" i="1"/>
  <c r="G301" i="1" s="1"/>
  <c r="K301" i="1" s="1"/>
  <c r="Q301" i="1"/>
  <c r="E302" i="1"/>
  <c r="E243" i="2" s="1"/>
  <c r="Q302" i="1"/>
  <c r="E303" i="1"/>
  <c r="F303" i="1" s="1"/>
  <c r="G303" i="1" s="1"/>
  <c r="K303" i="1" s="1"/>
  <c r="Q303" i="1"/>
  <c r="E305" i="1"/>
  <c r="Q305" i="1"/>
  <c r="E306" i="1"/>
  <c r="F306" i="1" s="1"/>
  <c r="G306" i="1" s="1"/>
  <c r="K306" i="1" s="1"/>
  <c r="Q306" i="1"/>
  <c r="E307" i="1"/>
  <c r="F307" i="1" s="1"/>
  <c r="Q307" i="1"/>
  <c r="E308" i="1"/>
  <c r="F308" i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K315" i="1"/>
  <c r="Q315" i="1"/>
  <c r="E316" i="1"/>
  <c r="F316" i="1"/>
  <c r="G316" i="1" s="1"/>
  <c r="K316" i="1" s="1"/>
  <c r="Q316" i="1"/>
  <c r="E317" i="1"/>
  <c r="E247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/>
  <c r="G322" i="1" s="1"/>
  <c r="K322" i="1" s="1"/>
  <c r="Q322" i="1"/>
  <c r="E323" i="1"/>
  <c r="F323" i="1" s="1"/>
  <c r="G323" i="1" s="1"/>
  <c r="K323" i="1"/>
  <c r="Q323" i="1"/>
  <c r="E324" i="1"/>
  <c r="F324" i="1"/>
  <c r="G324" i="1" s="1"/>
  <c r="J324" i="1" s="1"/>
  <c r="Q324" i="1"/>
  <c r="E325" i="1"/>
  <c r="E252" i="2" s="1"/>
  <c r="Q325" i="1"/>
  <c r="E326" i="1"/>
  <c r="F326" i="1"/>
  <c r="G326" i="1" s="1"/>
  <c r="K326" i="1" s="1"/>
  <c r="Q326" i="1"/>
  <c r="E327" i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5" i="1"/>
  <c r="Q335" i="1"/>
  <c r="E336" i="1"/>
  <c r="F336" i="1"/>
  <c r="G336" i="1" s="1"/>
  <c r="K336" i="1" s="1"/>
  <c r="Q336" i="1"/>
  <c r="E304" i="1"/>
  <c r="F304" i="1" s="1"/>
  <c r="G304" i="1" s="1"/>
  <c r="K304" i="1" s="1"/>
  <c r="Q304" i="1"/>
  <c r="E337" i="1"/>
  <c r="F337" i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/>
  <c r="G340" i="1" s="1"/>
  <c r="I340" i="1" s="1"/>
  <c r="Q340" i="1"/>
  <c r="E341" i="1"/>
  <c r="F341" i="1" s="1"/>
  <c r="G341" i="1" s="1"/>
  <c r="K341" i="1" s="1"/>
  <c r="Q341" i="1"/>
  <c r="E342" i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/>
  <c r="G346" i="1" s="1"/>
  <c r="K346" i="1" s="1"/>
  <c r="Q346" i="1"/>
  <c r="E347" i="1"/>
  <c r="F347" i="1" s="1"/>
  <c r="G347" i="1" s="1"/>
  <c r="K347" i="1" s="1"/>
  <c r="Q347" i="1"/>
  <c r="E348" i="1"/>
  <c r="F348" i="1"/>
  <c r="G348" i="1" s="1"/>
  <c r="K348" i="1" s="1"/>
  <c r="Q348" i="1"/>
  <c r="E349" i="1"/>
  <c r="F349" i="1"/>
  <c r="G349" i="1" s="1"/>
  <c r="K349" i="1" s="1"/>
  <c r="Q349" i="1"/>
  <c r="E350" i="1"/>
  <c r="F350" i="1"/>
  <c r="G350" i="1" s="1"/>
  <c r="K350" i="1" s="1"/>
  <c r="Q350" i="1"/>
  <c r="E351" i="1"/>
  <c r="F351" i="1" s="1"/>
  <c r="G351" i="1" s="1"/>
  <c r="K351" i="1" s="1"/>
  <c r="Q351" i="1"/>
  <c r="E352" i="1"/>
  <c r="F352" i="1"/>
  <c r="G352" i="1" s="1"/>
  <c r="K352" i="1" s="1"/>
  <c r="Q352" i="1"/>
  <c r="E353" i="1"/>
  <c r="F353" i="1" s="1"/>
  <c r="G353" i="1" s="1"/>
  <c r="K353" i="1" s="1"/>
  <c r="Q353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/>
  <c r="G359" i="1" s="1"/>
  <c r="K359" i="1" s="1"/>
  <c r="Q359" i="1"/>
  <c r="E360" i="1"/>
  <c r="F360" i="1"/>
  <c r="G360" i="1" s="1"/>
  <c r="K360" i="1" s="1"/>
  <c r="Q360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G18" i="2"/>
  <c r="H18" i="2"/>
  <c r="A19" i="2"/>
  <c r="D19" i="2"/>
  <c r="G19" i="2"/>
  <c r="C19" i="2"/>
  <c r="E19" i="2"/>
  <c r="H19" i="2"/>
  <c r="B19" i="2"/>
  <c r="A20" i="2"/>
  <c r="D20" i="2"/>
  <c r="E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E32" i="2"/>
  <c r="D32" i="2"/>
  <c r="G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C35" i="2"/>
  <c r="D35" i="2"/>
  <c r="E35" i="2"/>
  <c r="G35" i="2"/>
  <c r="H35" i="2"/>
  <c r="B35" i="2"/>
  <c r="A36" i="2"/>
  <c r="D36" i="2"/>
  <c r="E36" i="2"/>
  <c r="G36" i="2"/>
  <c r="C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C43" i="2"/>
  <c r="D43" i="2"/>
  <c r="E43" i="2"/>
  <c r="G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D50" i="2"/>
  <c r="G50" i="2"/>
  <c r="H50" i="2"/>
  <c r="A51" i="2"/>
  <c r="C51" i="2"/>
  <c r="D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D58" i="2"/>
  <c r="G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E65" i="2"/>
  <c r="D65" i="2"/>
  <c r="G65" i="2"/>
  <c r="H65" i="2"/>
  <c r="A66" i="2"/>
  <c r="B66" i="2"/>
  <c r="C66" i="2"/>
  <c r="E66" i="2"/>
  <c r="D66" i="2"/>
  <c r="G66" i="2"/>
  <c r="H66" i="2"/>
  <c r="A67" i="2"/>
  <c r="C67" i="2"/>
  <c r="D67" i="2"/>
  <c r="E67" i="2"/>
  <c r="G67" i="2"/>
  <c r="H67" i="2"/>
  <c r="B67" i="2"/>
  <c r="A68" i="2"/>
  <c r="D68" i="2"/>
  <c r="E68" i="2"/>
  <c r="G68" i="2"/>
  <c r="C68" i="2"/>
  <c r="H68" i="2"/>
  <c r="B68" i="2"/>
  <c r="A69" i="2"/>
  <c r="D69" i="2"/>
  <c r="G69" i="2"/>
  <c r="C69" i="2"/>
  <c r="E69" i="2"/>
  <c r="H69" i="2"/>
  <c r="B69" i="2"/>
  <c r="A70" i="2"/>
  <c r="F70" i="2"/>
  <c r="D70" i="2"/>
  <c r="G70" i="2"/>
  <c r="C70" i="2"/>
  <c r="E70" i="2"/>
  <c r="H70" i="2"/>
  <c r="B70" i="2"/>
  <c r="A71" i="2"/>
  <c r="F71" i="2"/>
  <c r="D71" i="2"/>
  <c r="G71" i="2"/>
  <c r="C71" i="2"/>
  <c r="E71" i="2"/>
  <c r="H71" i="2"/>
  <c r="B71" i="2"/>
  <c r="A72" i="2"/>
  <c r="F72" i="2"/>
  <c r="D72" i="2"/>
  <c r="G72" i="2"/>
  <c r="C72" i="2"/>
  <c r="H72" i="2"/>
  <c r="B72" i="2"/>
  <c r="A73" i="2"/>
  <c r="F73" i="2"/>
  <c r="D73" i="2"/>
  <c r="G73" i="2"/>
  <c r="C73" i="2"/>
  <c r="E73" i="2"/>
  <c r="H73" i="2"/>
  <c r="B73" i="2"/>
  <c r="A74" i="2"/>
  <c r="F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B86" i="2"/>
  <c r="C86" i="2"/>
  <c r="E86" i="2"/>
  <c r="D86" i="2"/>
  <c r="G86" i="2"/>
  <c r="H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D90" i="2"/>
  <c r="G90" i="2"/>
  <c r="C90" i="2"/>
  <c r="E90" i="2"/>
  <c r="H90" i="2"/>
  <c r="B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C96" i="2"/>
  <c r="D96" i="2"/>
  <c r="E96" i="2"/>
  <c r="G96" i="2"/>
  <c r="H96" i="2"/>
  <c r="B96" i="2"/>
  <c r="A97" i="2"/>
  <c r="D97" i="2"/>
  <c r="E97" i="2"/>
  <c r="G97" i="2"/>
  <c r="C97" i="2"/>
  <c r="H97" i="2"/>
  <c r="B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B102" i="2"/>
  <c r="C102" i="2"/>
  <c r="D102" i="2"/>
  <c r="G102" i="2"/>
  <c r="H102" i="2"/>
  <c r="A103" i="2"/>
  <c r="B103" i="2"/>
  <c r="C103" i="2"/>
  <c r="D103" i="2"/>
  <c r="G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D106" i="2"/>
  <c r="G106" i="2"/>
  <c r="C106" i="2"/>
  <c r="H106" i="2"/>
  <c r="B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C124" i="2"/>
  <c r="E124" i="2"/>
  <c r="D124" i="2"/>
  <c r="G124" i="2"/>
  <c r="H124" i="2"/>
  <c r="B124" i="2"/>
  <c r="A125" i="2"/>
  <c r="B125" i="2"/>
  <c r="C125" i="2"/>
  <c r="D125" i="2"/>
  <c r="G125" i="2"/>
  <c r="H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C128" i="2"/>
  <c r="D128" i="2"/>
  <c r="E128" i="2"/>
  <c r="G128" i="2"/>
  <c r="H128" i="2"/>
  <c r="B128" i="2"/>
  <c r="A129" i="2"/>
  <c r="D129" i="2"/>
  <c r="E129" i="2"/>
  <c r="G129" i="2"/>
  <c r="C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D145" i="2"/>
  <c r="E145" i="2"/>
  <c r="G145" i="2"/>
  <c r="C145" i="2"/>
  <c r="H145" i="2"/>
  <c r="B145" i="2"/>
  <c r="A146" i="2"/>
  <c r="D146" i="2"/>
  <c r="G146" i="2"/>
  <c r="C146" i="2"/>
  <c r="H146" i="2"/>
  <c r="B146" i="2"/>
  <c r="A147" i="2"/>
  <c r="D147" i="2"/>
  <c r="G147" i="2"/>
  <c r="C147" i="2"/>
  <c r="E147" i="2"/>
  <c r="H147" i="2"/>
  <c r="B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G156" i="2"/>
  <c r="H156" i="2"/>
  <c r="A157" i="2"/>
  <c r="B157" i="2"/>
  <c r="C157" i="2"/>
  <c r="E157" i="2"/>
  <c r="D157" i="2"/>
  <c r="G157" i="2"/>
  <c r="H157" i="2"/>
  <c r="A158" i="2"/>
  <c r="B158" i="2"/>
  <c r="C158" i="2"/>
  <c r="D158" i="2"/>
  <c r="E158" i="2"/>
  <c r="G158" i="2"/>
  <c r="H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D161" i="2"/>
  <c r="G161" i="2"/>
  <c r="C161" i="2"/>
  <c r="H161" i="2"/>
  <c r="B161" i="2"/>
  <c r="A162" i="2"/>
  <c r="D162" i="2"/>
  <c r="E162" i="2"/>
  <c r="G162" i="2"/>
  <c r="C162" i="2"/>
  <c r="H162" i="2"/>
  <c r="B162" i="2"/>
  <c r="A163" i="2"/>
  <c r="B163" i="2"/>
  <c r="D163" i="2"/>
  <c r="G163" i="2"/>
  <c r="C163" i="2"/>
  <c r="E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E166" i="2"/>
  <c r="G166" i="2"/>
  <c r="H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C169" i="2"/>
  <c r="D169" i="2"/>
  <c r="G169" i="2"/>
  <c r="H169" i="2"/>
  <c r="B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B172" i="2"/>
  <c r="C172" i="2"/>
  <c r="E172" i="2"/>
  <c r="D172" i="2"/>
  <c r="G172" i="2"/>
  <c r="H172" i="2"/>
  <c r="A173" i="2"/>
  <c r="B173" i="2"/>
  <c r="C173" i="2"/>
  <c r="E173" i="2"/>
  <c r="D173" i="2"/>
  <c r="G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B182" i="2"/>
  <c r="C182" i="2"/>
  <c r="D182" i="2"/>
  <c r="E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E187" i="2"/>
  <c r="D187" i="2"/>
  <c r="G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D190" i="2"/>
  <c r="G190" i="2"/>
  <c r="C190" i="2"/>
  <c r="H190" i="2"/>
  <c r="A191" i="2"/>
  <c r="D191" i="2"/>
  <c r="G191" i="2"/>
  <c r="C191" i="2"/>
  <c r="E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C197" i="2"/>
  <c r="D197" i="2"/>
  <c r="G197" i="2"/>
  <c r="H197" i="2"/>
  <c r="A198" i="2"/>
  <c r="B198" i="2"/>
  <c r="D198" i="2"/>
  <c r="G198" i="2"/>
  <c r="C198" i="2"/>
  <c r="E198" i="2"/>
  <c r="H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H202" i="2"/>
  <c r="A203" i="2"/>
  <c r="B203" i="2"/>
  <c r="C203" i="2"/>
  <c r="E203" i="2"/>
  <c r="D203" i="2"/>
  <c r="G203" i="2"/>
  <c r="H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H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D222" i="2"/>
  <c r="G222" i="2"/>
  <c r="C222" i="2"/>
  <c r="E222" i="2"/>
  <c r="H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H226" i="2"/>
  <c r="A227" i="2"/>
  <c r="B227" i="2"/>
  <c r="C227" i="2"/>
  <c r="E227" i="2"/>
  <c r="D227" i="2"/>
  <c r="G227" i="2"/>
  <c r="H227" i="2"/>
  <c r="A228" i="2"/>
  <c r="C228" i="2"/>
  <c r="D228" i="2"/>
  <c r="G228" i="2"/>
  <c r="H228" i="2"/>
  <c r="B228" i="2"/>
  <c r="A229" i="2"/>
  <c r="B229" i="2"/>
  <c r="C229" i="2"/>
  <c r="D229" i="2"/>
  <c r="G229" i="2"/>
  <c r="H229" i="2"/>
  <c r="A230" i="2"/>
  <c r="B230" i="2"/>
  <c r="D230" i="2"/>
  <c r="G230" i="2"/>
  <c r="C230" i="2"/>
  <c r="E230" i="2"/>
  <c r="H230" i="2"/>
  <c r="A231" i="2"/>
  <c r="D231" i="2"/>
  <c r="G231" i="2"/>
  <c r="C231" i="2"/>
  <c r="H231" i="2"/>
  <c r="B231" i="2"/>
  <c r="A232" i="2"/>
  <c r="C232" i="2"/>
  <c r="E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G235" i="2"/>
  <c r="H235" i="2"/>
  <c r="A236" i="2"/>
  <c r="C236" i="2"/>
  <c r="D236" i="2"/>
  <c r="G236" i="2"/>
  <c r="H236" i="2"/>
  <c r="B236" i="2"/>
  <c r="A237" i="2"/>
  <c r="B237" i="2"/>
  <c r="C237" i="2"/>
  <c r="D237" i="2"/>
  <c r="G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E240" i="2"/>
  <c r="D240" i="2"/>
  <c r="G240" i="2"/>
  <c r="H240" i="2"/>
  <c r="B240" i="2"/>
  <c r="A241" i="2"/>
  <c r="D241" i="2"/>
  <c r="G241" i="2"/>
  <c r="C241" i="2"/>
  <c r="E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C244" i="2"/>
  <c r="D244" i="2"/>
  <c r="G244" i="2"/>
  <c r="H244" i="2"/>
  <c r="B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B251" i="2"/>
  <c r="C251" i="2"/>
  <c r="E251" i="2"/>
  <c r="D251" i="2"/>
  <c r="G251" i="2"/>
  <c r="H251" i="2"/>
  <c r="A252" i="2"/>
  <c r="C252" i="2"/>
  <c r="D252" i="2"/>
  <c r="G252" i="2"/>
  <c r="H252" i="2"/>
  <c r="B252" i="2"/>
  <c r="A253" i="2"/>
  <c r="B253" i="2"/>
  <c r="C253" i="2"/>
  <c r="D253" i="2"/>
  <c r="E253" i="2"/>
  <c r="G253" i="2"/>
  <c r="H253" i="2"/>
  <c r="A254" i="2"/>
  <c r="B254" i="2"/>
  <c r="D254" i="2"/>
  <c r="G254" i="2"/>
  <c r="C254" i="2"/>
  <c r="H254" i="2"/>
  <c r="A255" i="2"/>
  <c r="D255" i="2"/>
  <c r="G255" i="2"/>
  <c r="C255" i="2"/>
  <c r="E255" i="2"/>
  <c r="H255" i="2"/>
  <c r="B255" i="2"/>
  <c r="A256" i="2"/>
  <c r="C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B258" i="2"/>
  <c r="D258" i="2"/>
  <c r="G258" i="2"/>
  <c r="C258" i="2"/>
  <c r="E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E262" i="2"/>
  <c r="H262" i="2"/>
  <c r="A263" i="2"/>
  <c r="D263" i="2"/>
  <c r="G263" i="2"/>
  <c r="C263" i="2"/>
  <c r="E263" i="2"/>
  <c r="H263" i="2"/>
  <c r="B263" i="2"/>
  <c r="A264" i="2"/>
  <c r="C264" i="2"/>
  <c r="E264" i="2"/>
  <c r="D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G266" i="2"/>
  <c r="C266" i="2"/>
  <c r="E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C272" i="2"/>
  <c r="D272" i="2"/>
  <c r="G272" i="2"/>
  <c r="H272" i="2"/>
  <c r="B272" i="2"/>
  <c r="A273" i="2"/>
  <c r="D273" i="2"/>
  <c r="G273" i="2"/>
  <c r="C273" i="2"/>
  <c r="E273" i="2"/>
  <c r="H273" i="2"/>
  <c r="B273" i="2"/>
  <c r="A274" i="2"/>
  <c r="B274" i="2"/>
  <c r="D274" i="2"/>
  <c r="G274" i="2"/>
  <c r="C274" i="2"/>
  <c r="E274" i="2"/>
  <c r="H274" i="2"/>
  <c r="A275" i="2"/>
  <c r="B275" i="2"/>
  <c r="C275" i="2"/>
  <c r="D275" i="2"/>
  <c r="G275" i="2"/>
  <c r="H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D278" i="2"/>
  <c r="G278" i="2"/>
  <c r="C278" i="2"/>
  <c r="E278" i="2"/>
  <c r="H278" i="2"/>
  <c r="A279" i="2"/>
  <c r="D279" i="2"/>
  <c r="G279" i="2"/>
  <c r="C279" i="2"/>
  <c r="E279" i="2"/>
  <c r="H279" i="2"/>
  <c r="B279" i="2"/>
  <c r="A280" i="2"/>
  <c r="C280" i="2"/>
  <c r="E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E283" i="2"/>
  <c r="D283" i="2"/>
  <c r="G283" i="2"/>
  <c r="H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D286" i="2"/>
  <c r="G286" i="2"/>
  <c r="C286" i="2"/>
  <c r="E286" i="2"/>
  <c r="H286" i="2"/>
  <c r="A287" i="2"/>
  <c r="D287" i="2"/>
  <c r="G287" i="2"/>
  <c r="C287" i="2"/>
  <c r="E287" i="2"/>
  <c r="H287" i="2"/>
  <c r="B287" i="2"/>
  <c r="A288" i="2"/>
  <c r="C288" i="2"/>
  <c r="E288" i="2"/>
  <c r="D288" i="2"/>
  <c r="G288" i="2"/>
  <c r="H288" i="2"/>
  <c r="B288" i="2"/>
  <c r="A289" i="2"/>
  <c r="D289" i="2"/>
  <c r="G289" i="2"/>
  <c r="C289" i="2"/>
  <c r="E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E291" i="2"/>
  <c r="D291" i="2"/>
  <c r="G291" i="2"/>
  <c r="H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D294" i="2"/>
  <c r="G294" i="2"/>
  <c r="C294" i="2"/>
  <c r="E294" i="2"/>
  <c r="H294" i="2"/>
  <c r="A295" i="2"/>
  <c r="D295" i="2"/>
  <c r="G295" i="2"/>
  <c r="C295" i="2"/>
  <c r="E295" i="2"/>
  <c r="H295" i="2"/>
  <c r="B295" i="2"/>
  <c r="A296" i="2"/>
  <c r="C296" i="2"/>
  <c r="E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G298" i="2"/>
  <c r="C298" i="2"/>
  <c r="E298" i="2"/>
  <c r="H298" i="2"/>
  <c r="A299" i="2"/>
  <c r="B299" i="2"/>
  <c r="C299" i="2"/>
  <c r="E299" i="2"/>
  <c r="D299" i="2"/>
  <c r="G299" i="2"/>
  <c r="H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D302" i="2"/>
  <c r="G302" i="2"/>
  <c r="C302" i="2"/>
  <c r="E302" i="2"/>
  <c r="H302" i="2"/>
  <c r="A303" i="2"/>
  <c r="D303" i="2"/>
  <c r="G303" i="2"/>
  <c r="C303" i="2"/>
  <c r="E303" i="2"/>
  <c r="H303" i="2"/>
  <c r="B303" i="2"/>
  <c r="A304" i="2"/>
  <c r="C304" i="2"/>
  <c r="E304" i="2"/>
  <c r="D304" i="2"/>
  <c r="G304" i="2"/>
  <c r="H304" i="2"/>
  <c r="B304" i="2"/>
  <c r="A305" i="2"/>
  <c r="D305" i="2"/>
  <c r="G305" i="2"/>
  <c r="C305" i="2"/>
  <c r="E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C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D310" i="2"/>
  <c r="G310" i="2"/>
  <c r="C310" i="2"/>
  <c r="E310" i="2"/>
  <c r="H310" i="2"/>
  <c r="A311" i="2"/>
  <c r="D311" i="2"/>
  <c r="G311" i="2"/>
  <c r="C311" i="2"/>
  <c r="E311" i="2"/>
  <c r="H311" i="2"/>
  <c r="B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E315" i="2"/>
  <c r="D315" i="2"/>
  <c r="G315" i="2"/>
  <c r="H315" i="2"/>
  <c r="A316" i="2"/>
  <c r="C316" i="2"/>
  <c r="E316" i="2"/>
  <c r="D316" i="2"/>
  <c r="G316" i="2"/>
  <c r="H316" i="2"/>
  <c r="B316" i="2"/>
  <c r="A317" i="2"/>
  <c r="B317" i="2"/>
  <c r="C317" i="2"/>
  <c r="D317" i="2"/>
  <c r="E317" i="2"/>
  <c r="G317" i="2"/>
  <c r="H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E324" i="2"/>
  <c r="D324" i="2"/>
  <c r="G324" i="2"/>
  <c r="H324" i="2"/>
  <c r="B324" i="2"/>
  <c r="A325" i="2"/>
  <c r="B325" i="2"/>
  <c r="C325" i="2"/>
  <c r="D325" i="2"/>
  <c r="E325" i="2"/>
  <c r="G325" i="2"/>
  <c r="H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E144" i="2"/>
  <c r="E120" i="2"/>
  <c r="I129" i="1"/>
  <c r="F211" i="1"/>
  <c r="G211" i="1" s="1"/>
  <c r="I211" i="1" s="1"/>
  <c r="E186" i="2"/>
  <c r="F228" i="1"/>
  <c r="G228" i="1" s="1"/>
  <c r="I228" i="1" s="1"/>
  <c r="E202" i="2"/>
  <c r="F194" i="1"/>
  <c r="G194" i="1" s="1"/>
  <c r="I194" i="1" s="1"/>
  <c r="E170" i="2"/>
  <c r="F177" i="1"/>
  <c r="G177" i="1" s="1"/>
  <c r="I177" i="1" s="1"/>
  <c r="E153" i="2"/>
  <c r="E239" i="2"/>
  <c r="F41" i="1"/>
  <c r="G41" i="1" s="1"/>
  <c r="H41" i="1" s="1"/>
  <c r="E31" i="2"/>
  <c r="F127" i="1"/>
  <c r="G127" i="1" s="1"/>
  <c r="I127" i="1" s="1"/>
  <c r="E103" i="2"/>
  <c r="F105" i="1"/>
  <c r="G105" i="1" s="1"/>
  <c r="I105" i="1" s="1"/>
  <c r="E85" i="2"/>
  <c r="F28" i="1"/>
  <c r="G28" i="1" s="1"/>
  <c r="H28" i="1" s="1"/>
  <c r="E18" i="2"/>
  <c r="E209" i="2"/>
  <c r="E194" i="2"/>
  <c r="E161" i="2"/>
  <c r="F76" i="1"/>
  <c r="G76" i="1" s="1"/>
  <c r="I76" i="1" s="1"/>
  <c r="E308" i="2" l="1"/>
  <c r="E256" i="2"/>
  <c r="E234" i="2"/>
  <c r="E233" i="2"/>
  <c r="E214" i="2"/>
  <c r="E179" i="2"/>
  <c r="E122" i="2"/>
  <c r="E87" i="2"/>
  <c r="E244" i="2"/>
  <c r="E135" i="2"/>
  <c r="E123" i="2"/>
  <c r="E88" i="2"/>
  <c r="E56" i="2"/>
  <c r="E50" i="2"/>
  <c r="F325" i="1"/>
  <c r="G325" i="1" s="1"/>
  <c r="K325" i="1" s="1"/>
  <c r="F317" i="1"/>
  <c r="G317" i="1" s="1"/>
  <c r="K317" i="1" s="1"/>
  <c r="F302" i="1"/>
  <c r="G302" i="1" s="1"/>
  <c r="K302" i="1" s="1"/>
  <c r="F285" i="1"/>
  <c r="G285" i="1" s="1"/>
  <c r="K285" i="1" s="1"/>
  <c r="F271" i="1"/>
  <c r="G271" i="1" s="1"/>
  <c r="K271" i="1" s="1"/>
  <c r="F246" i="1"/>
  <c r="G246" i="1" s="1"/>
  <c r="I246" i="1" s="1"/>
  <c r="F210" i="1"/>
  <c r="G210" i="1" s="1"/>
  <c r="I210" i="1" s="1"/>
  <c r="F155" i="1"/>
  <c r="G155" i="1" s="1"/>
  <c r="I155" i="1" s="1"/>
  <c r="F77" i="1"/>
  <c r="G77" i="1" s="1"/>
  <c r="I77" i="1" s="1"/>
  <c r="F59" i="1"/>
  <c r="G59" i="1" s="1"/>
  <c r="I59" i="1" s="1"/>
  <c r="E189" i="2"/>
  <c r="E242" i="2"/>
  <c r="E235" i="2"/>
  <c r="E195" i="2"/>
  <c r="E156" i="2"/>
  <c r="E151" i="2"/>
  <c r="E143" i="2"/>
  <c r="E110" i="2"/>
  <c r="E98" i="2"/>
  <c r="E89" i="2"/>
  <c r="F110" i="1"/>
  <c r="G110" i="1" s="1"/>
  <c r="I110" i="1" s="1"/>
  <c r="E111" i="2"/>
  <c r="E99" i="2"/>
  <c r="E44" i="2"/>
  <c r="E16" i="2"/>
  <c r="E260" i="2"/>
  <c r="E197" i="2"/>
  <c r="E113" i="2"/>
  <c r="E106" i="2"/>
  <c r="E60" i="2"/>
  <c r="F98" i="1"/>
  <c r="G98" i="1" s="1"/>
  <c r="I98" i="1" s="1"/>
  <c r="E117" i="2"/>
  <c r="E248" i="2"/>
  <c r="E226" i="2"/>
  <c r="E216" i="2"/>
  <c r="E177" i="2"/>
  <c r="E171" i="2"/>
  <c r="E165" i="2"/>
  <c r="E132" i="2"/>
  <c r="E61" i="2"/>
  <c r="E25" i="2"/>
  <c r="F286" i="1"/>
  <c r="G286" i="1" s="1"/>
  <c r="K286" i="1" s="1"/>
  <c r="F275" i="1"/>
  <c r="G275" i="1" s="1"/>
  <c r="K275" i="1" s="1"/>
  <c r="F241" i="1"/>
  <c r="G241" i="1" s="1"/>
  <c r="J241" i="1" s="1"/>
  <c r="F198" i="1"/>
  <c r="G198" i="1" s="1"/>
  <c r="I198" i="1" s="1"/>
  <c r="F305" i="1"/>
  <c r="E245" i="2"/>
  <c r="F38" i="1"/>
  <c r="G38" i="1" s="1"/>
  <c r="H38" i="1" s="1"/>
  <c r="E28" i="2"/>
  <c r="F213" i="1"/>
  <c r="G213" i="1" s="1"/>
  <c r="I213" i="1" s="1"/>
  <c r="E188" i="2"/>
  <c r="F342" i="1"/>
  <c r="G342" i="1" s="1"/>
  <c r="E261" i="2"/>
  <c r="F158" i="1"/>
  <c r="G158" i="1" s="1"/>
  <c r="I158" i="1" s="1"/>
  <c r="E134" i="2"/>
  <c r="F126" i="1"/>
  <c r="G126" i="1" s="1"/>
  <c r="I126" i="1" s="1"/>
  <c r="F335" i="1"/>
  <c r="G335" i="1" s="1"/>
  <c r="K335" i="1" s="1"/>
  <c r="E259" i="2"/>
  <c r="F272" i="1"/>
  <c r="G272" i="1" s="1"/>
  <c r="J272" i="1" s="1"/>
  <c r="E229" i="2"/>
  <c r="F115" i="1"/>
  <c r="G115" i="1" s="1"/>
  <c r="I115" i="1" s="1"/>
  <c r="E93" i="2"/>
  <c r="F82" i="1"/>
  <c r="G82" i="1" s="1"/>
  <c r="I82" i="1" s="1"/>
  <c r="F327" i="1"/>
  <c r="G327" i="1" s="1"/>
  <c r="K327" i="1" s="1"/>
  <c r="E254" i="2"/>
  <c r="F215" i="1"/>
  <c r="G215" i="1" s="1"/>
  <c r="I215" i="1" s="1"/>
  <c r="E190" i="2"/>
  <c r="F154" i="1"/>
  <c r="G154" i="1" s="1"/>
  <c r="I154" i="1" s="1"/>
  <c r="E130" i="2"/>
  <c r="F72" i="1"/>
  <c r="G72" i="1" s="1"/>
  <c r="I72" i="1" s="1"/>
  <c r="E54" i="2"/>
  <c r="F69" i="1"/>
  <c r="G69" i="1" s="1"/>
  <c r="I69" i="1" s="1"/>
  <c r="E51" i="2"/>
  <c r="F162" i="1"/>
  <c r="G162" i="1" s="1"/>
  <c r="I162" i="1" s="1"/>
  <c r="E138" i="2"/>
  <c r="F145" i="1"/>
  <c r="G145" i="1" s="1"/>
  <c r="I145" i="1" s="1"/>
  <c r="E121" i="2"/>
  <c r="E272" i="2"/>
  <c r="E176" i="2"/>
  <c r="E13" i="2"/>
  <c r="E238" i="2"/>
  <c r="E169" i="2"/>
  <c r="E146" i="2"/>
  <c r="E142" i="2"/>
  <c r="E72" i="2"/>
  <c r="C12" i="1"/>
  <c r="C11" i="1"/>
  <c r="O367" i="1" l="1"/>
  <c r="O366" i="1"/>
  <c r="O306" i="1"/>
  <c r="O334" i="1"/>
  <c r="O353" i="1"/>
  <c r="O316" i="1"/>
  <c r="O313" i="1"/>
  <c r="O356" i="1"/>
  <c r="O346" i="1"/>
  <c r="O333" i="1"/>
  <c r="O324" i="1"/>
  <c r="O297" i="1"/>
  <c r="O256" i="1"/>
  <c r="O255" i="1"/>
  <c r="O305" i="1"/>
  <c r="O364" i="1"/>
  <c r="O284" i="1"/>
  <c r="O335" i="1"/>
  <c r="O325" i="1"/>
  <c r="O257" i="1"/>
  <c r="O307" i="1"/>
  <c r="O357" i="1"/>
  <c r="O288" i="1"/>
  <c r="O253" i="1"/>
  <c r="O266" i="1"/>
  <c r="O283" i="1"/>
  <c r="O270" i="1"/>
  <c r="O262" i="1"/>
  <c r="O304" i="1"/>
  <c r="O278" i="1"/>
  <c r="O259" i="1"/>
  <c r="O309" i="1"/>
  <c r="O291" i="1"/>
  <c r="O355" i="1"/>
  <c r="O317" i="1"/>
  <c r="O264" i="1"/>
  <c r="O308" i="1"/>
  <c r="O294" i="1"/>
  <c r="O344" i="1"/>
  <c r="O281" i="1"/>
  <c r="O271" i="1"/>
  <c r="O295" i="1"/>
  <c r="O358" i="1"/>
  <c r="O273" i="1"/>
  <c r="O312" i="1"/>
  <c r="O254" i="1"/>
  <c r="O345" i="1"/>
  <c r="O336" i="1"/>
  <c r="O329" i="1"/>
  <c r="O351" i="1"/>
  <c r="O339" i="1"/>
  <c r="O287" i="1"/>
  <c r="O332" i="1"/>
  <c r="O280" i="1"/>
  <c r="O337" i="1"/>
  <c r="O285" i="1"/>
  <c r="O361" i="1"/>
  <c r="O292" i="1"/>
  <c r="O260" i="1"/>
  <c r="O342" i="1"/>
  <c r="O363" i="1"/>
  <c r="O323" i="1"/>
  <c r="O272" i="1"/>
  <c r="O293" i="1"/>
  <c r="O275" i="1"/>
  <c r="C15" i="1"/>
  <c r="C18" i="1" s="1"/>
  <c r="O258" i="1"/>
  <c r="O360" i="1"/>
  <c r="O320" i="1"/>
  <c r="O314" i="1"/>
  <c r="O252" i="1"/>
  <c r="O350" i="1"/>
  <c r="O331" i="1"/>
  <c r="O362" i="1"/>
  <c r="O326" i="1"/>
  <c r="O310" i="1"/>
  <c r="O321" i="1"/>
  <c r="O330" i="1"/>
  <c r="O299" i="1"/>
  <c r="O277" i="1"/>
  <c r="O279" i="1"/>
  <c r="O261" i="1"/>
  <c r="O338" i="1"/>
  <c r="O303" i="1"/>
  <c r="O352" i="1"/>
  <c r="O274" i="1"/>
  <c r="O302" i="1"/>
  <c r="O289" i="1"/>
  <c r="O341" i="1"/>
  <c r="O347" i="1"/>
  <c r="O343" i="1"/>
  <c r="O349" i="1"/>
  <c r="O322" i="1"/>
  <c r="O276" i="1"/>
  <c r="O328" i="1"/>
  <c r="O263" i="1"/>
  <c r="O315" i="1"/>
  <c r="O327" i="1"/>
  <c r="O311" i="1"/>
  <c r="O319" i="1"/>
  <c r="O269" i="1"/>
  <c r="O359" i="1"/>
  <c r="O365" i="1"/>
  <c r="O296" i="1"/>
  <c r="O340" i="1"/>
  <c r="O318" i="1"/>
  <c r="O268" i="1"/>
  <c r="O267" i="1"/>
  <c r="O300" i="1"/>
  <c r="O286" i="1"/>
  <c r="O265" i="1"/>
  <c r="O298" i="1"/>
  <c r="O282" i="1"/>
  <c r="O290" i="1"/>
  <c r="O348" i="1"/>
  <c r="O301" i="1"/>
  <c r="O354" i="1"/>
  <c r="C16" i="1"/>
  <c r="D18" i="1" s="1"/>
  <c r="K342" i="1"/>
  <c r="F18" i="1" l="1"/>
  <c r="F19" i="1" s="1"/>
</calcChain>
</file>

<file path=xl/sharedStrings.xml><?xml version="1.0" encoding="utf-8"?>
<sst xmlns="http://schemas.openxmlformats.org/spreadsheetml/2006/main" count="2924" uniqueCount="1124">
  <si>
    <t>RV Tri / GSC 02321-00070</t>
  </si>
  <si>
    <t>System Type:</t>
  </si>
  <si>
    <t>EA/sd</t>
  </si>
  <si>
    <t>Note bad quad fit in Yang &amp; Wei 2009AJ....137..226Y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</si>
  <si>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</si>
  <si>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</si>
  <si>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</si>
  <si>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</si>
  <si>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</si>
  <si>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</si>
  <si>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</si>
  <si>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</si>
  <si>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</si>
  <si>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</si>
  <si>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</si>
  <si>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</si>
  <si>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</si>
  <si>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</si>
  <si>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</si>
  <si>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</si>
  <si>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</si>
  <si>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</si>
  <si>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</si>
  <si>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</si>
  <si>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</si>
  <si>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</si>
  <si>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</si>
  <si>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</si>
  <si>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</si>
  <si>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</si>
  <si>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</si>
  <si>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</si>
  <si>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</si>
  <si>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</si>
  <si>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</si>
  <si>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</si>
  <si>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</si>
  <si>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</si>
  <si>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</si>
  <si>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</si>
  <si>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</si>
  <si>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</si>
  <si>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</si>
  <si>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</si>
  <si>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W.Reim KVB 17.2</t>
  </si>
  <si>
    <t>W.Zessewitsch AC 174.16</t>
  </si>
  <si>
    <t>K.H„ussler HABZ 84</t>
  </si>
  <si>
    <t>J.Silhan BRNO 12</t>
  </si>
  <si>
    <t>BBSAG Bull...26</t>
  </si>
  <si>
    <t> BRNO 12 </t>
  </si>
  <si>
    <t>I</t>
  </si>
  <si>
    <t> HABZ 84 </t>
  </si>
  <si>
    <t> AVSJ 7.40 </t>
  </si>
  <si>
    <t>AAVSO 1</t>
  </si>
  <si>
    <t> BRNO 21 </t>
  </si>
  <si>
    <t>BBSAG Bull.36</t>
  </si>
  <si>
    <t> BBS 36 </t>
  </si>
  <si>
    <t> BRNO 23 </t>
  </si>
  <si>
    <t>BBSAG Bull.38</t>
  </si>
  <si>
    <t>BBSAG Bull.44</t>
  </si>
  <si>
    <t>BBSAG Bull.45</t>
  </si>
  <si>
    <t>BBSAG Bull.51</t>
  </si>
  <si>
    <t>BBSAG Bull.52</t>
  </si>
  <si>
    <t>BBSAG Bull.53</t>
  </si>
  <si>
    <t>BBSAG Bull.56</t>
  </si>
  <si>
    <t> AOEB 1 </t>
  </si>
  <si>
    <t>BBSAG Bull.58</t>
  </si>
  <si>
    <t>BBSAG Bull.62</t>
  </si>
  <si>
    <t>BBSAG Bull.63</t>
  </si>
  <si>
    <t> BRNO 26 </t>
  </si>
  <si>
    <t>BBSAG Bull.64</t>
  </si>
  <si>
    <t>BBSAG Bull.68</t>
  </si>
  <si>
    <t>BBSAG Bull.69</t>
  </si>
  <si>
    <t>BBSAG Bull.71</t>
  </si>
  <si>
    <t>BBSAG Bull.73</t>
  </si>
  <si>
    <t>BRNO 27</t>
  </si>
  <si>
    <t>BBSAG Bull.74</t>
  </si>
  <si>
    <t>GCVS 4</t>
  </si>
  <si>
    <t>BBSAG Bull.75</t>
  </si>
  <si>
    <t>BBSAG Bull.82</t>
  </si>
  <si>
    <t>BBSAG Bull.83</t>
  </si>
  <si>
    <t>BBSAG Bull.85</t>
  </si>
  <si>
    <t>BBSAG Bull.86</t>
  </si>
  <si>
    <t>BBSAG Bull.87</t>
  </si>
  <si>
    <t>BBSAG Bull.89</t>
  </si>
  <si>
    <t>BRNO 30</t>
  </si>
  <si>
    <t>BBSAG Bull.90</t>
  </si>
  <si>
    <t>BBSAG Bull.91</t>
  </si>
  <si>
    <t>BBSAG Bull.94</t>
  </si>
  <si>
    <t>BBSAG Bull.96</t>
  </si>
  <si>
    <t>BBSAG Bull.97</t>
  </si>
  <si>
    <t>BBSAG Bull.98</t>
  </si>
  <si>
    <t>BRNO 31</t>
  </si>
  <si>
    <t>BBSAG Bull.99</t>
  </si>
  <si>
    <t>BBSAG Bull.100</t>
  </si>
  <si>
    <t>AAVSO 4</t>
  </si>
  <si>
    <t>BBSAG Bull.102</t>
  </si>
  <si>
    <t>BBSAG Bull.103</t>
  </si>
  <si>
    <t>BBSAG Bull.105</t>
  </si>
  <si>
    <t>BBSAG Bull.106</t>
  </si>
  <si>
    <t>VSB 47 </t>
  </si>
  <si>
    <t>BBSAG Bull.108</t>
  </si>
  <si>
    <t>BBSAG Bull.110</t>
  </si>
  <si>
    <t>BBSAG Bull.111</t>
  </si>
  <si>
    <t>BBSAG Bull.114</t>
  </si>
  <si>
    <t>BBSAG Bull.115</t>
  </si>
  <si>
    <t>AAVSO 6</t>
  </si>
  <si>
    <t>BBSAG Bull.116</t>
  </si>
  <si>
    <t>BBSAG 119</t>
  </si>
  <si>
    <t>IBVS 4840</t>
  </si>
  <si>
    <t> BBS 121 </t>
  </si>
  <si>
    <t>IBVS 5287</t>
  </si>
  <si>
    <t> AOEB 9 </t>
  </si>
  <si>
    <t> BBS 124 </t>
  </si>
  <si>
    <t>OEJV 0074</t>
  </si>
  <si>
    <t> BBS 126 </t>
  </si>
  <si>
    <t>IBVS 5224</t>
  </si>
  <si>
    <t>IBVS 5583</t>
  </si>
  <si>
    <t> BBS 127 </t>
  </si>
  <si>
    <t>IBVS 5484</t>
  </si>
  <si>
    <t>BBSAG 128</t>
  </si>
  <si>
    <t>IBVS 5371</t>
  </si>
  <si>
    <t>IBVS 5438</t>
  </si>
  <si>
    <t>IBVS 5543</t>
  </si>
  <si>
    <t>IBVS 5643</t>
  </si>
  <si>
    <t>IBVS 5636</t>
  </si>
  <si>
    <t>IBVS 5493</t>
  </si>
  <si>
    <t>II</t>
  </si>
  <si>
    <t>IBVS 5592</t>
  </si>
  <si>
    <t>in Yang &amp; Wei 2009AJ....137..226Y</t>
  </si>
  <si>
    <t> AOEB 12 </t>
  </si>
  <si>
    <t>OEJV 0107</t>
  </si>
  <si>
    <t>IBVS 5694</t>
  </si>
  <si>
    <t>IBVS 5917</t>
  </si>
  <si>
    <t>IBVS 5893</t>
  </si>
  <si>
    <t>VSB 46 </t>
  </si>
  <si>
    <t>IBVS 5897</t>
  </si>
  <si>
    <t>OEJV 0094</t>
  </si>
  <si>
    <t>BAVM 193 </t>
  </si>
  <si>
    <t>Yang &amp; Wei 2009AJ....137..226Y</t>
  </si>
  <si>
    <t>JAVSO..36..171</t>
  </si>
  <si>
    <t>JAVSO..37...44</t>
  </si>
  <si>
    <t>BAVM 203 </t>
  </si>
  <si>
    <t>IBVS 5959</t>
  </si>
  <si>
    <t>IBVS 5920</t>
  </si>
  <si>
    <t>JAVSO..38..183</t>
  </si>
  <si>
    <t>OEJV 0137</t>
  </si>
  <si>
    <t>VSB 53 </t>
  </si>
  <si>
    <t>OEJV 0160</t>
  </si>
  <si>
    <t>BAVM 225 </t>
  </si>
  <si>
    <t>JAVSO..44…69</t>
  </si>
  <si>
    <t>JAVSO..40....1</t>
  </si>
  <si>
    <t>JAVSO..40..975</t>
  </si>
  <si>
    <t> JAAVSO 41;122 </t>
  </si>
  <si>
    <t>JAVSO..41..122</t>
  </si>
  <si>
    <t>JAVSO..41..328</t>
  </si>
  <si>
    <t>OEJV 0168</t>
  </si>
  <si>
    <t>JAVSO..42..426</t>
  </si>
  <si>
    <t>JAVSO..43...77</t>
  </si>
  <si>
    <t>JAVSO..43..238</t>
  </si>
  <si>
    <t>OEJV 0179</t>
  </si>
  <si>
    <t>JAVSO..45..121</t>
  </si>
  <si>
    <t>JAVSO..46…79 (2018)</t>
  </si>
  <si>
    <t>JAVSO..47..105</t>
  </si>
  <si>
    <t>RHN 2018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</si>
  <si>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</si>
  <si>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</si>
  <si>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</si>
  <si>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</si>
  <si>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</si>
  <si>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</si>
  <si>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</si>
  <si>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</si>
  <si>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</si>
  <si>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2426987.413 </t>
  </si>
  <si>
    <t> 06.10.1932 21:54 </t>
  </si>
  <si>
    <t> 0.011 </t>
  </si>
  <si>
    <t>P </t>
  </si>
  <si>
    <t> W.Reim </t>
  </si>
  <si>
    <t> KVB 17.2 </t>
  </si>
  <si>
    <t>2427061.254 </t>
  </si>
  <si>
    <t> 19.12.1932 18:05 </t>
  </si>
  <si>
    <t> -0.008 </t>
  </si>
  <si>
    <t>2427397.380 </t>
  </si>
  <si>
    <t> 20.11.1933 21:07 </t>
  </si>
  <si>
    <t> -0.017 </t>
  </si>
  <si>
    <t>2427471.267 </t>
  </si>
  <si>
    <t> 02.02.1934 18:24 </t>
  </si>
  <si>
    <t>2427684.544 </t>
  </si>
  <si>
    <t> 04.09.1934 01:03 </t>
  </si>
  <si>
    <t> 0.000 </t>
  </si>
  <si>
    <t>2428397.532 </t>
  </si>
  <si>
    <t> 17.08.1936 00:46 </t>
  </si>
  <si>
    <t> 0.020 </t>
  </si>
  <si>
    <t>2428835.403 </t>
  </si>
  <si>
    <t> 28.10.1937 21:40 </t>
  </si>
  <si>
    <t> 0.010 </t>
  </si>
  <si>
    <t>2429193.364 </t>
  </si>
  <si>
    <t> 21.10.1938 20:44 </t>
  </si>
  <si>
    <t> -0.020 </t>
  </si>
  <si>
    <t>2435716.377 </t>
  </si>
  <si>
    <t> 30.08.1956 21:02 </t>
  </si>
  <si>
    <t> 0.009 </t>
  </si>
  <si>
    <t>V </t>
  </si>
  <si>
    <t>2435722.410 </t>
  </si>
  <si>
    <t> 05.09.1956 21:50 </t>
  </si>
  <si>
    <t> 0.013 </t>
  </si>
  <si>
    <t>2435725.420 </t>
  </si>
  <si>
    <t> 08.09.1956 22:04 </t>
  </si>
  <si>
    <t> 0.008 </t>
  </si>
  <si>
    <t>2435744.257 </t>
  </si>
  <si>
    <t> 27.09.1956 18:10 </t>
  </si>
  <si>
    <t> 0.004 </t>
  </si>
  <si>
    <t> W.Zessewitsch </t>
  </si>
  <si>
    <t> AC 174.16 </t>
  </si>
  <si>
    <t>2435746.527 </t>
  </si>
  <si>
    <t> 30.09.1956 00:38 </t>
  </si>
  <si>
    <t>2435749.540 </t>
  </si>
  <si>
    <t> 03.10.1956 00:57 </t>
  </si>
  <si>
    <t>2439026.478 </t>
  </si>
  <si>
    <t> 22.09.1965 23:28 </t>
  </si>
  <si>
    <t> 0.007 </t>
  </si>
  <si>
    <t> K.Häussler </t>
  </si>
  <si>
    <t>2439029.502 </t>
  </si>
  <si>
    <t> 26.09.1965 00:02 </t>
  </si>
  <si>
    <t> 0.017 </t>
  </si>
  <si>
    <t>2439054.354 </t>
  </si>
  <si>
    <t> 20.10.1965 20:29 </t>
  </si>
  <si>
    <t> -0.002 </t>
  </si>
  <si>
    <t>2439057.387 </t>
  </si>
  <si>
    <t> 23.10.1965 21:17 </t>
  </si>
  <si>
    <t> 0.016 </t>
  </si>
  <si>
    <t>2439088.275 </t>
  </si>
  <si>
    <t> 23.11.1965 18:36 </t>
  </si>
  <si>
    <t>2439146.298 </t>
  </si>
  <si>
    <t> 20.01.1966 19:09 </t>
  </si>
  <si>
    <t> -0.006 </t>
  </si>
  <si>
    <t>2439381.478 </t>
  </si>
  <si>
    <t> 12.09.1966 23:28 </t>
  </si>
  <si>
    <t> 0.030 </t>
  </si>
  <si>
    <t>2440840.561 </t>
  </si>
  <si>
    <t> 11.09.1970 01:27 </t>
  </si>
  <si>
    <t> 0.015 </t>
  </si>
  <si>
    <t> J.Silhan </t>
  </si>
  <si>
    <t>2440850.361 </t>
  </si>
  <si>
    <t> 20.09.1970 20:39 </t>
  </si>
  <si>
    <t>2440865.432 </t>
  </si>
  <si>
    <t> 05.10.1970 22:22 </t>
  </si>
  <si>
    <t> K.Locher </t>
  </si>
  <si>
    <t> ORI 121 </t>
  </si>
  <si>
    <t>2442993.785 </t>
  </si>
  <si>
    <t> 03.08.1976 06:50 </t>
  </si>
  <si>
    <t> 0.014 </t>
  </si>
  <si>
    <t> M.Baldwin </t>
  </si>
  <si>
    <t>2443033.732 </t>
  </si>
  <si>
    <t> 12.09.1976 05:34 </t>
  </si>
  <si>
    <t> D.Ruokonen </t>
  </si>
  <si>
    <t>2443036.740 </t>
  </si>
  <si>
    <t> 15.09.1976 05:45 </t>
  </si>
  <si>
    <t>2443073.667 </t>
  </si>
  <si>
    <t> 22.10.1976 04:00 </t>
  </si>
  <si>
    <t> G.Samolyk </t>
  </si>
  <si>
    <t>2443098.545 </t>
  </si>
  <si>
    <t> 16.11.1976 01:04 </t>
  </si>
  <si>
    <t>2443101.559 </t>
  </si>
  <si>
    <t> 19.11.1976 01:24 </t>
  </si>
  <si>
    <t>2443113.612 </t>
  </si>
  <si>
    <t> 01.12.1976 02:41 </t>
  </si>
  <si>
    <t>2443131.705 </t>
  </si>
  <si>
    <t> 19.12.1976 04:55 </t>
  </si>
  <si>
    <t>2443143.753 </t>
  </si>
  <si>
    <t> 31.12.1976 06:04 </t>
  </si>
  <si>
    <t> 0.002 </t>
  </si>
  <si>
    <t> G.Wedemayer </t>
  </si>
  <si>
    <t>2443143.764 </t>
  </si>
  <si>
    <t> 31.12.1976 06:20 </t>
  </si>
  <si>
    <t>2443446.727 </t>
  </si>
  <si>
    <t> 30.10.1977 05:26 </t>
  </si>
  <si>
    <t>2443459.543 </t>
  </si>
  <si>
    <t> 12.11.1977 01:01 </t>
  </si>
  <si>
    <t> 0.006 </t>
  </si>
  <si>
    <t>2443465.573 </t>
  </si>
  <si>
    <t> 18.11.1977 01:45 </t>
  </si>
  <si>
    <t>2443489.688 </t>
  </si>
  <si>
    <t> 12.12.1977 04:30 </t>
  </si>
  <si>
    <t>2443509.290 </t>
  </si>
  <si>
    <t> 31.12.1977 18:57 </t>
  </si>
  <si>
    <t> H.Peter </t>
  </si>
  <si>
    <t>2443552.250 </t>
  </si>
  <si>
    <t> 12.02.1978 18:00 </t>
  </si>
  <si>
    <t> 0.012 </t>
  </si>
  <si>
    <t>2443555.257 </t>
  </si>
  <si>
    <t> 15.02.1978 18:10 </t>
  </si>
  <si>
    <t>2443718.805 </t>
  </si>
  <si>
    <t> 29.07.1978 07:19 </t>
  </si>
  <si>
    <t>2443721.820 </t>
  </si>
  <si>
    <t> 01.08.1978 07:40 </t>
  </si>
  <si>
    <t>2443725.583 </t>
  </si>
  <si>
    <t> 05.08.1978 01:59 </t>
  </si>
  <si>
    <t> BBS 38 </t>
  </si>
  <si>
    <t>2443752.722 </t>
  </si>
  <si>
    <t> 01.09.1978 05:19 </t>
  </si>
  <si>
    <t>2443761.764 </t>
  </si>
  <si>
    <t> 10.09.1978 06:20 </t>
  </si>
  <si>
    <t>2443777.586 </t>
  </si>
  <si>
    <t> 26.09.1978 02:03 </t>
  </si>
  <si>
    <t>2443780.610 </t>
  </si>
  <si>
    <t> 29.09.1978 02:38 </t>
  </si>
  <si>
    <t>2443786.630 </t>
  </si>
  <si>
    <t> 05.10.1978 03:07 </t>
  </si>
  <si>
    <t>2444077.542 </t>
  </si>
  <si>
    <t> 23.07.1979 01:00 </t>
  </si>
  <si>
    <t> -0.001 </t>
  </si>
  <si>
    <t> BBS 44 </t>
  </si>
  <si>
    <t>2444133.325 </t>
  </si>
  <si>
    <t> 16.09.1979 19:48 </t>
  </si>
  <si>
    <t> BBS 45 </t>
  </si>
  <si>
    <t>2444196.628 </t>
  </si>
  <si>
    <t> 19.11.1979 03:04 </t>
  </si>
  <si>
    <t> 0.005 </t>
  </si>
  <si>
    <t>2444217.722 </t>
  </si>
  <si>
    <t> 10.12.1979 05:19 </t>
  </si>
  <si>
    <t> -0.003 </t>
  </si>
  <si>
    <t> M.Heifner </t>
  </si>
  <si>
    <t>2444223.762 </t>
  </si>
  <si>
    <t> 16.12.1979 06:17 </t>
  </si>
  <si>
    <t>2444248.627 </t>
  </si>
  <si>
    <t> 10.01.1980 03:02 </t>
  </si>
  <si>
    <t> 0.001 </t>
  </si>
  <si>
    <t>2444300.636 </t>
  </si>
  <si>
    <t> 02.03.1980 03:15 </t>
  </si>
  <si>
    <t> G.Hanson </t>
  </si>
  <si>
    <t>2444540.300 </t>
  </si>
  <si>
    <t> 27.10.1980 19:12 </t>
  </si>
  <si>
    <t> R.Diethelm </t>
  </si>
  <si>
    <t> BBS 51 </t>
  </si>
  <si>
    <t>2444543.316 </t>
  </si>
  <si>
    <t> 30.10.1980 19:35 </t>
  </si>
  <si>
    <t>2444555.372 </t>
  </si>
  <si>
    <t> 11.11.1980 20:55 </t>
  </si>
  <si>
    <t>2444586.276 </t>
  </si>
  <si>
    <t> 12.12.1980 18:37 </t>
  </si>
  <si>
    <t> BBS 52 </t>
  </si>
  <si>
    <t>2444601.351 </t>
  </si>
  <si>
    <t> 27.12.1980 20:25 </t>
  </si>
  <si>
    <t>2444604.365 </t>
  </si>
  <si>
    <t> 30.12.1980 20:45 </t>
  </si>
  <si>
    <t>2444607.379 </t>
  </si>
  <si>
    <t> 02.01.1981 21:05 </t>
  </si>
  <si>
    <t>2444635.257 </t>
  </si>
  <si>
    <t> 30.01.1981 18:10 </t>
  </si>
  <si>
    <t>2444638.272 </t>
  </si>
  <si>
    <t> 02.02.1981 18:31 </t>
  </si>
  <si>
    <t> BBS 53 </t>
  </si>
  <si>
    <t>2444644.304 </t>
  </si>
  <si>
    <t> 08.02.1981 19:17 </t>
  </si>
  <si>
    <t> 0.003 </t>
  </si>
  <si>
    <t>2444857.585 </t>
  </si>
  <si>
    <t> 10.09.1981 02:02 </t>
  </si>
  <si>
    <t> BBS 56 </t>
  </si>
  <si>
    <t>2444875.678 </t>
  </si>
  <si>
    <t> 28.09.1981 04:16 </t>
  </si>
  <si>
    <t>2444884.717 </t>
  </si>
  <si>
    <t> 07.10.1981 05:12 </t>
  </si>
  <si>
    <t>2444915.624 </t>
  </si>
  <si>
    <t> 07.11.1981 02:58 </t>
  </si>
  <si>
    <t>2444968.376 </t>
  </si>
  <si>
    <t> 29.12.1981 21:01 </t>
  </si>
  <si>
    <t> BBS 58 </t>
  </si>
  <si>
    <t>2445022.638 </t>
  </si>
  <si>
    <t> 22.02.1982 03:18 </t>
  </si>
  <si>
    <t>2445194.476 </t>
  </si>
  <si>
    <t> 12.08.1982 23:25 </t>
  </si>
  <si>
    <t> BBS 62 </t>
  </si>
  <si>
    <t>2445253.259 </t>
  </si>
  <si>
    <t> 10.10.1982 18:12 </t>
  </si>
  <si>
    <t> -0.004 </t>
  </si>
  <si>
    <t> BBS 63 </t>
  </si>
  <si>
    <t>2445264.577 </t>
  </si>
  <si>
    <t> 22.10.1982 01:50 </t>
  </si>
  <si>
    <t>2445268.331 </t>
  </si>
  <si>
    <t> 25.10.1982 19:56 </t>
  </si>
  <si>
    <t>2445317.308 </t>
  </si>
  <si>
    <t> 13.12.1982 19:23 </t>
  </si>
  <si>
    <t> G.Mavrofridis </t>
  </si>
  <si>
    <t> BBS 64 </t>
  </si>
  <si>
    <t>2445320.331 </t>
  </si>
  <si>
    <t> 16.12.1982 19:56 </t>
  </si>
  <si>
    <t> -0.009 </t>
  </si>
  <si>
    <t>2445589.392 </t>
  </si>
  <si>
    <t> 11.09.1983 21:24 </t>
  </si>
  <si>
    <t> N.Stoikidis </t>
  </si>
  <si>
    <t> BBS 68 </t>
  </si>
  <si>
    <t>2445591.657 </t>
  </si>
  <si>
    <t> 14.09.1983 03:46 </t>
  </si>
  <si>
    <t>2445623.308 </t>
  </si>
  <si>
    <t> 15.10.1983 19:23 </t>
  </si>
  <si>
    <t> -0.005 </t>
  </si>
  <si>
    <t> BBS 69 </t>
  </si>
  <si>
    <t>2445635.372 </t>
  </si>
  <si>
    <t> 27.10.1983 20:55 </t>
  </si>
  <si>
    <t> -0.000 </t>
  </si>
  <si>
    <t>2445641.401 </t>
  </si>
  <si>
    <t> 02.11.1983 21:37 </t>
  </si>
  <si>
    <t>2445643.657 </t>
  </si>
  <si>
    <t> 05.11.1983 03:46 </t>
  </si>
  <si>
    <t>2445643.665 </t>
  </si>
  <si>
    <t> 05.11.1983 03:57 </t>
  </si>
  <si>
    <t> D.Williams </t>
  </si>
  <si>
    <t>2445678.324 </t>
  </si>
  <si>
    <t> 09.12.1983 19:46 </t>
  </si>
  <si>
    <t> -0.007 </t>
  </si>
  <si>
    <t> BBS 71 </t>
  </si>
  <si>
    <t>2445776.309 </t>
  </si>
  <si>
    <t> 16.03.1984 19:24 </t>
  </si>
  <si>
    <t>2445916.485 </t>
  </si>
  <si>
    <t> 03.08.1984 23:38 </t>
  </si>
  <si>
    <t> BBS 73 </t>
  </si>
  <si>
    <t>2445990.356 </t>
  </si>
  <si>
    <t> 16.10.1984 20:32 </t>
  </si>
  <si>
    <t> R.Krejci </t>
  </si>
  <si>
    <t> BRNO 27 </t>
  </si>
  <si>
    <t>2446005.410 </t>
  </si>
  <si>
    <t> 31.10.1984 21:50 </t>
  </si>
  <si>
    <t> -0.012 </t>
  </si>
  <si>
    <t> BBS 74 </t>
  </si>
  <si>
    <t>2446007.680 </t>
  </si>
  <si>
    <t> 03.11.1984 04:19 </t>
  </si>
  <si>
    <t>2446029.527 </t>
  </si>
  <si>
    <t> 25.11.1984 00:38 </t>
  </si>
  <si>
    <t> -0.013 </t>
  </si>
  <si>
    <t>2446029.534 </t>
  </si>
  <si>
    <t> 25.11.1984 00:48 </t>
  </si>
  <si>
    <t>2446033.308 </t>
  </si>
  <si>
    <t> 28.11.1984 19:23 </t>
  </si>
  <si>
    <t>2446035.570 </t>
  </si>
  <si>
    <t> 01.12.1984 01:40 </t>
  </si>
  <si>
    <t> S.Cook </t>
  </si>
  <si>
    <t>2446044.614 </t>
  </si>
  <si>
    <t> 10.12.1984 02:44 </t>
  </si>
  <si>
    <t>2446056.672 </t>
  </si>
  <si>
    <t> 22.12.1984 04:07 </t>
  </si>
  <si>
    <t> P.Atwood </t>
  </si>
  <si>
    <t>2446076.260 </t>
  </si>
  <si>
    <t> 10.01.1985 18:14 </t>
  </si>
  <si>
    <t> BBS 75 </t>
  </si>
  <si>
    <t>2446322.712 </t>
  </si>
  <si>
    <t> 14.09.1985 05:05 </t>
  </si>
  <si>
    <t>2446323.465 </t>
  </si>
  <si>
    <t> 14.09.1985 23:09 </t>
  </si>
  <si>
    <t>2446323.466 </t>
  </si>
  <si>
    <t> 14.09.1985 23:11 </t>
  </si>
  <si>
    <t> P.Novak </t>
  </si>
  <si>
    <t>2446323.469 </t>
  </si>
  <si>
    <t> 14.09.1985 23:15 </t>
  </si>
  <si>
    <t> P.Troubil </t>
  </si>
  <si>
    <t>2446371.701 </t>
  </si>
  <si>
    <t> 02.11.1985 04:49 </t>
  </si>
  <si>
    <t>2446387.530 </t>
  </si>
  <si>
    <t> 18.11.1985 00:43 </t>
  </si>
  <si>
    <t>2446442.543 </t>
  </si>
  <si>
    <t> 12.01.1986 01:01 </t>
  </si>
  <si>
    <t>2446711.601 </t>
  </si>
  <si>
    <t> 08.10.1986 02:25 </t>
  </si>
  <si>
    <t>2446714.617 </t>
  </si>
  <si>
    <t> 11.10.1986 02:48 </t>
  </si>
  <si>
    <t>2446714.618 </t>
  </si>
  <si>
    <t> 11.10.1986 02:49 </t>
  </si>
  <si>
    <t>2446723.662 </t>
  </si>
  <si>
    <t> 20.10.1986 03:53 </t>
  </si>
  <si>
    <t>2446764.358 </t>
  </si>
  <si>
    <t> 29.11.1986 20:35 </t>
  </si>
  <si>
    <t> BBS 82 </t>
  </si>
  <si>
    <t>2446819.377 </t>
  </si>
  <si>
    <t> 23.01.1987 21:02 </t>
  </si>
  <si>
    <t> BBS 83 </t>
  </si>
  <si>
    <t>2447039.441 </t>
  </si>
  <si>
    <t> 31.08.1987 22:35 </t>
  </si>
  <si>
    <t> BBS 85 </t>
  </si>
  <si>
    <t>2447088.431 </t>
  </si>
  <si>
    <t> 19.10.1987 22:20 </t>
  </si>
  <si>
    <t> -0.010 </t>
  </si>
  <si>
    <t> BBS 86 </t>
  </si>
  <si>
    <t>2447112.547 </t>
  </si>
  <si>
    <t> 13.11.1987 01:07 </t>
  </si>
  <si>
    <t> -0.011 </t>
  </si>
  <si>
    <t>2447118.572 </t>
  </si>
  <si>
    <t> 19.11.1987 01:43 </t>
  </si>
  <si>
    <t> -0.016 </t>
  </si>
  <si>
    <t>2447149.474 </t>
  </si>
  <si>
    <t> 19.12.1987 23:22 </t>
  </si>
  <si>
    <t> -0.014 </t>
  </si>
  <si>
    <t>2447156.265 </t>
  </si>
  <si>
    <t> 26.12.1987 18:21 </t>
  </si>
  <si>
    <t>2447161.543 </t>
  </si>
  <si>
    <t> 01.01.1988 01:01 </t>
  </si>
  <si>
    <t>2447177.366 </t>
  </si>
  <si>
    <t> 16.01.1988 20:47 </t>
  </si>
  <si>
    <t> BBS 87 </t>
  </si>
  <si>
    <t>2447200.724 </t>
  </si>
  <si>
    <t> 09.02.1988 05:22 </t>
  </si>
  <si>
    <t>2447211.288 </t>
  </si>
  <si>
    <t> 19.02.1988 18:54 </t>
  </si>
  <si>
    <t>2447415.520 </t>
  </si>
  <si>
    <t> 11.09.1988 00:28 </t>
  </si>
  <si>
    <t> BBS 89 </t>
  </si>
  <si>
    <t>2447415.527 </t>
  </si>
  <si>
    <t> 11.09.1988 00:38 </t>
  </si>
  <si>
    <t> R.Santler </t>
  </si>
  <si>
    <t> BRNO 30 </t>
  </si>
  <si>
    <t>2447415.530 </t>
  </si>
  <si>
    <t> 11.09.1988 00:43 </t>
  </si>
  <si>
    <t> P.Kucera </t>
  </si>
  <si>
    <t>2447448.682 </t>
  </si>
  <si>
    <t> 14.10.1988 04:22 </t>
  </si>
  <si>
    <t>2447470.543 </t>
  </si>
  <si>
    <t> 05.11.1988 01:01 </t>
  </si>
  <si>
    <t>2447470.548 </t>
  </si>
  <si>
    <t> 05.11.1988 01:09 </t>
  </si>
  <si>
    <t> O.Haska </t>
  </si>
  <si>
    <t>2447471.296 </t>
  </si>
  <si>
    <t> 05.11.1988 19:06 </t>
  </si>
  <si>
    <t> BBS 90 </t>
  </si>
  <si>
    <t>2447477.328 </t>
  </si>
  <si>
    <t> 11.11.1988 19:52 </t>
  </si>
  <si>
    <t> E.Blättler </t>
  </si>
  <si>
    <t>2447479.577 </t>
  </si>
  <si>
    <t> 14.11.1988 01:50 </t>
  </si>
  <si>
    <t>2447523.291 </t>
  </si>
  <si>
    <t> 27.12.1988 18:59 </t>
  </si>
  <si>
    <t>2447526.305 </t>
  </si>
  <si>
    <t> 30.12.1988 19:19 </t>
  </si>
  <si>
    <t>2447529.326 </t>
  </si>
  <si>
    <t> 02.01.1989 19:49 </t>
  </si>
  <si>
    <t> BBS 91 </t>
  </si>
  <si>
    <t>2447535.360 </t>
  </si>
  <si>
    <t> 08.01.1989 20:38 </t>
  </si>
  <si>
    <t>2447770.497 </t>
  </si>
  <si>
    <t> 31.08.1989 23:55 </t>
  </si>
  <si>
    <t> O.Beck </t>
  </si>
  <si>
    <t>2447770.498 </t>
  </si>
  <si>
    <t> 31.08.1989 23:57 </t>
  </si>
  <si>
    <t> H.Kolarova </t>
  </si>
  <si>
    <t>2447770.499 </t>
  </si>
  <si>
    <t> 31.08.1989 23:58 </t>
  </si>
  <si>
    <t> O.Santolik </t>
  </si>
  <si>
    <t>2447887.310 </t>
  </si>
  <si>
    <t> 26.12.1989 19:26 </t>
  </si>
  <si>
    <t> -0.018 </t>
  </si>
  <si>
    <t> BBS 94 </t>
  </si>
  <si>
    <t>2447914.447 </t>
  </si>
  <si>
    <t> 22.01.1990 22:43 </t>
  </si>
  <si>
    <t>2448158.633 </t>
  </si>
  <si>
    <t> 24.09.1990 03:11 </t>
  </si>
  <si>
    <t>2448162.406 </t>
  </si>
  <si>
    <t> 27.09.1990 21:44 </t>
  </si>
  <si>
    <t> BBS 96 </t>
  </si>
  <si>
    <t>2448202.342 </t>
  </si>
  <si>
    <t> 06.11.1990 20:12 </t>
  </si>
  <si>
    <t> BBS 97 </t>
  </si>
  <si>
    <t>2448202.356 </t>
  </si>
  <si>
    <t> 06.11.1990 20:32 </t>
  </si>
  <si>
    <t>2448260.379 </t>
  </si>
  <si>
    <t> 03.01.1991 21:05 </t>
  </si>
  <si>
    <t>2448477.454 </t>
  </si>
  <si>
    <t> 08.08.1991 22:53 </t>
  </si>
  <si>
    <t> BBS 98 </t>
  </si>
  <si>
    <t>2448480.452 </t>
  </si>
  <si>
    <t> 11.08.1991 22:50 </t>
  </si>
  <si>
    <t> L.Lubena </t>
  </si>
  <si>
    <t> BRNO 31 </t>
  </si>
  <si>
    <t>2448480.456 </t>
  </si>
  <si>
    <t> 11.08.1991 22:56 </t>
  </si>
  <si>
    <t> M.Vrastak </t>
  </si>
  <si>
    <t>2448480.457 </t>
  </si>
  <si>
    <t> 11.08.1991 22:58 </t>
  </si>
  <si>
    <t> M.Tichy </t>
  </si>
  <si>
    <t>2448480.458 </t>
  </si>
  <si>
    <t> 11.08.1991 22:59 </t>
  </si>
  <si>
    <t> P.Hajek </t>
  </si>
  <si>
    <t>2448517.381 </t>
  </si>
  <si>
    <t> 17.09.1991 21:08 </t>
  </si>
  <si>
    <t> BBS 99 </t>
  </si>
  <si>
    <t>2448528.682 </t>
  </si>
  <si>
    <t> 29.09.1991 04:22 </t>
  </si>
  <si>
    <t>2448538.480 </t>
  </si>
  <si>
    <t> 08.10.1991 23:31 </t>
  </si>
  <si>
    <t> -0.015 </t>
  </si>
  <si>
    <t>2448568.630 </t>
  </si>
  <si>
    <t> 08.11.1991 03:07 </t>
  </si>
  <si>
    <t>2448652.285 </t>
  </si>
  <si>
    <t> 30.01.1992 18:50 </t>
  </si>
  <si>
    <t> BBS 100 </t>
  </si>
  <si>
    <t>2448654.544 </t>
  </si>
  <si>
    <t> 02.02.1992 01:03 </t>
  </si>
  <si>
    <t> AOEB 4 </t>
  </si>
  <si>
    <t>2448864.815 </t>
  </si>
  <si>
    <t> 30.08.1992 07:33 </t>
  </si>
  <si>
    <t>2448914.554 </t>
  </si>
  <si>
    <t> 19.10.1992 01:17 </t>
  </si>
  <si>
    <t> -0.021 </t>
  </si>
  <si>
    <t>2448914.556 </t>
  </si>
  <si>
    <t> 19.10.1992 01:20 </t>
  </si>
  <si>
    <t> -0.019 </t>
  </si>
  <si>
    <t> BBS 102 </t>
  </si>
  <si>
    <t>2448923.601 </t>
  </si>
  <si>
    <t> 28.10.1992 02:25 </t>
  </si>
  <si>
    <t>2448970.336 </t>
  </si>
  <si>
    <t> 13.12.1992 20:03 </t>
  </si>
  <si>
    <t> BBS 103 </t>
  </si>
  <si>
    <t>2449247.681 </t>
  </si>
  <si>
    <t> 17.09.1993 04:20 </t>
  </si>
  <si>
    <t>2449313.249 </t>
  </si>
  <si>
    <t> 21.11.1993 17:58 </t>
  </si>
  <si>
    <t> BBS 105 </t>
  </si>
  <si>
    <t>2449330.583 </t>
  </si>
  <si>
    <t> 09.12.1993 01:59 </t>
  </si>
  <si>
    <t>2449331.340 </t>
  </si>
  <si>
    <t> 09.12.1993 20:09 </t>
  </si>
  <si>
    <t>2449333.595 </t>
  </si>
  <si>
    <t> 12.12.1993 02:16 </t>
  </si>
  <si>
    <t>2449423.280 </t>
  </si>
  <si>
    <t> 11.03.1994 18:43 </t>
  </si>
  <si>
    <t> BBS 106 </t>
  </si>
  <si>
    <t>2449688.575 </t>
  </si>
  <si>
    <t> 02.12.1994 01:48 </t>
  </si>
  <si>
    <t>2449743.595 </t>
  </si>
  <si>
    <t> 26.01.1995 02:16 </t>
  </si>
  <si>
    <t>2449784.292 </t>
  </si>
  <si>
    <t> 07.03.1995 19:00 </t>
  </si>
  <si>
    <t> BBS 108 </t>
  </si>
  <si>
    <t>2449926.738 </t>
  </si>
  <si>
    <t> 28.07.1995 05:42 </t>
  </si>
  <si>
    <t>2449948.598 </t>
  </si>
  <si>
    <t> 19.08.1995 02:21 </t>
  </si>
  <si>
    <t> BBS 110 </t>
  </si>
  <si>
    <t>2449978.742 </t>
  </si>
  <si>
    <t> 18.09.1995 05:48 </t>
  </si>
  <si>
    <t>2449995.326 </t>
  </si>
  <si>
    <t> 04.10.1995 19:49 </t>
  </si>
  <si>
    <t>2450013.414 </t>
  </si>
  <si>
    <t> 22.10.1995 21:56 </t>
  </si>
  <si>
    <t>2450096.310 </t>
  </si>
  <si>
    <t> 13.01.1996 19:26 </t>
  </si>
  <si>
    <t> BBS 111 </t>
  </si>
  <si>
    <t>2450308.848 </t>
  </si>
  <si>
    <t> 13.08.1996 08:21 </t>
  </si>
  <si>
    <t>2450370.647 </t>
  </si>
  <si>
    <t> 14.10.1996 03:31 </t>
  </si>
  <si>
    <t>2450373.665 </t>
  </si>
  <si>
    <t> 17.10.1996 03:57 </t>
  </si>
  <si>
    <t>2450376.679 </t>
  </si>
  <si>
    <t> 20.10.1996 04:17 </t>
  </si>
  <si>
    <t>2450396.283 </t>
  </si>
  <si>
    <t> 08.11.1996 18:47 </t>
  </si>
  <si>
    <t> BBS 114 </t>
  </si>
  <si>
    <t>2450422.653 </t>
  </si>
  <si>
    <t> 05.12.1996 03:40 </t>
  </si>
  <si>
    <t>2450453.551 </t>
  </si>
  <si>
    <t> 05.01.1997 01:13 </t>
  </si>
  <si>
    <t>C </t>
  </si>
  <si>
    <t>2450456.568 </t>
  </si>
  <si>
    <t> 08.01.1997 01:37 </t>
  </si>
  <si>
    <t>2450509.322 </t>
  </si>
  <si>
    <t> 01.03.1997 19:43 </t>
  </si>
  <si>
    <t> M.Kohl </t>
  </si>
  <si>
    <t>2450646.493 </t>
  </si>
  <si>
    <t> 16.07.1997 23:49 </t>
  </si>
  <si>
    <t> BBS 115 </t>
  </si>
  <si>
    <t>2450719.598 </t>
  </si>
  <si>
    <t> 28.09.1997 02:21 </t>
  </si>
  <si>
    <t> AOEB 6 </t>
  </si>
  <si>
    <t>2450811.540 </t>
  </si>
  <si>
    <t> 29.12.1997 00:57 </t>
  </si>
  <si>
    <t> G.Chaple </t>
  </si>
  <si>
    <t>2450812.296 </t>
  </si>
  <si>
    <t> 29.12.1997 19:06 </t>
  </si>
  <si>
    <t> BBS 116 </t>
  </si>
  <si>
    <t>2450820.583 </t>
  </si>
  <si>
    <t> 07.01.1998 01:59 </t>
  </si>
  <si>
    <t> C.Stephan </t>
  </si>
  <si>
    <t>2450869.575 </t>
  </si>
  <si>
    <t> 25.02.1998 01:48 </t>
  </si>
  <si>
    <t>2450872.592 </t>
  </si>
  <si>
    <t> 28.02.1998 02:12 </t>
  </si>
  <si>
    <t>2451065.523 </t>
  </si>
  <si>
    <t> 09.09.1998 00:33 </t>
  </si>
  <si>
    <t> BBS 119 </t>
  </si>
  <si>
    <t>2451083.617 </t>
  </si>
  <si>
    <t> 27.09.1998 02:48 </t>
  </si>
  <si>
    <t>2451129.590 </t>
  </si>
  <si>
    <t> 12.11.1998 02:09 </t>
  </si>
  <si>
    <t>2451132.606 </t>
  </si>
  <si>
    <t> 15.11.1998 02:32 </t>
  </si>
  <si>
    <t> R.Berg </t>
  </si>
  <si>
    <t>2451135.621 </t>
  </si>
  <si>
    <t> 18.11.1998 02:54 </t>
  </si>
  <si>
    <t>2451144.661 </t>
  </si>
  <si>
    <t> 27.11.1998 03:51 </t>
  </si>
  <si>
    <t>2451175.566 </t>
  </si>
  <si>
    <t> 28.12.1998 01:35 </t>
  </si>
  <si>
    <t>2451428.791 </t>
  </si>
  <si>
    <t> 07.09.1999 06:59 </t>
  </si>
  <si>
    <t>2451477.7786 </t>
  </si>
  <si>
    <t> 26.10.1999 06:41 </t>
  </si>
  <si>
    <t> -0.0161 </t>
  </si>
  <si>
    <t>E </t>
  </si>
  <si>
    <t>?</t>
  </si>
  <si>
    <t> R.H.Nelson </t>
  </si>
  <si>
    <t>IBVS 4840 </t>
  </si>
  <si>
    <t>2451490.596 </t>
  </si>
  <si>
    <t> 08.11.1999 02:18 </t>
  </si>
  <si>
    <t>2451493.605 </t>
  </si>
  <si>
    <t> 11.11.1999 02:31 </t>
  </si>
  <si>
    <t>2451496.619 </t>
  </si>
  <si>
    <t> 14.11.1999 02:51 </t>
  </si>
  <si>
    <t>2451499.6347 </t>
  </si>
  <si>
    <t> 17.11.1999 03:13 </t>
  </si>
  <si>
    <t> -0.0163 </t>
  </si>
  <si>
    <t>ns</t>
  </si>
  <si>
    <t> A.Howell </t>
  </si>
  <si>
    <t>2451539.582 </t>
  </si>
  <si>
    <t> 27.12.1999 01:58 </t>
  </si>
  <si>
    <t>2451554.657 </t>
  </si>
  <si>
    <t> 11.01.2000 03:46 </t>
  </si>
  <si>
    <t>2451582.540 </t>
  </si>
  <si>
    <t> 08.02.2000 00:57 </t>
  </si>
  <si>
    <t>2451582.544 </t>
  </si>
  <si>
    <t> 08.02.2000 01:03 </t>
  </si>
  <si>
    <t>2451772.4598 </t>
  </si>
  <si>
    <t> 15.08.2000 23:02 </t>
  </si>
  <si>
    <t> -0.0184 </t>
  </si>
  <si>
    <t> M.Zejda </t>
  </si>
  <si>
    <t>IBVS 5287 </t>
  </si>
  <si>
    <t>2452133.4651 </t>
  </si>
  <si>
    <t> 11.08.2001 23:09 </t>
  </si>
  <si>
    <t> -0.0194 </t>
  </si>
  <si>
    <t>IBVS 5583 </t>
  </si>
  <si>
    <t>2452280.4293 </t>
  </si>
  <si>
    <t> 05.01.2002 22:18 </t>
  </si>
  <si>
    <t> -0.0202 </t>
  </si>
  <si>
    <t>-I</t>
  </si>
  <si>
    <t> K.&amp; M.Rätz </t>
  </si>
  <si>
    <t>BAVM 158 </t>
  </si>
  <si>
    <t>2452463.581 </t>
  </si>
  <si>
    <t> 08.07.2002 01:56 </t>
  </si>
  <si>
    <t>8532</t>
  </si>
  <si>
    <t> BBS 128 </t>
  </si>
  <si>
    <t>2452548.734 </t>
  </si>
  <si>
    <t> 01.10.2002 05:36 </t>
  </si>
  <si>
    <t>8645</t>
  </si>
  <si>
    <t> R.Nelson </t>
  </si>
  <si>
    <t>IBVS 5371 </t>
  </si>
  <si>
    <t>2452635.403 </t>
  </si>
  <si>
    <t> 26.12.2002 21:40 </t>
  </si>
  <si>
    <t>8760</t>
  </si>
  <si>
    <t> -0.023 </t>
  </si>
  <si>
    <t> BBS 129 </t>
  </si>
  <si>
    <t>2452873.567 </t>
  </si>
  <si>
    <t> 22.08.2003 01:36 </t>
  </si>
  <si>
    <t>9076</t>
  </si>
  <si>
    <t> BBS 130 </t>
  </si>
  <si>
    <t>2452907.4786 </t>
  </si>
  <si>
    <t> 24.09.2003 23:29 </t>
  </si>
  <si>
    <t>9121</t>
  </si>
  <si>
    <t> -0.0214 </t>
  </si>
  <si>
    <t>BAVM 172 </t>
  </si>
  <si>
    <t>2452937.6240 </t>
  </si>
  <si>
    <t> 25.10.2003 02:58 </t>
  </si>
  <si>
    <t>9161</t>
  </si>
  <si>
    <t> -0.0226 </t>
  </si>
  <si>
    <t>R</t>
  </si>
  <si>
    <t> J.M.Cook et al. </t>
  </si>
  <si>
    <t>IBVS 5636 </t>
  </si>
  <si>
    <t>2452952.6982 </t>
  </si>
  <si>
    <t> 09.11.2003 04:45 </t>
  </si>
  <si>
    <t>9181</t>
  </si>
  <si>
    <t> -0.0218 </t>
  </si>
  <si>
    <t>IBVS 5493 </t>
  </si>
  <si>
    <t>2452982.4686 </t>
  </si>
  <si>
    <t> 08.12.2003 23:14 </t>
  </si>
  <si>
    <t>9220.5</t>
  </si>
  <si>
    <t> -0.0212 </t>
  </si>
  <si>
    <t>2453049.1708 </t>
  </si>
  <si>
    <t> 13.02.2004 16:05 </t>
  </si>
  <si>
    <t>9309</t>
  </si>
  <si>
    <t> -0.0185 </t>
  </si>
  <si>
    <t> T.Krajci </t>
  </si>
  <si>
    <t>IBVS 5592 </t>
  </si>
  <si>
    <t>2453216.486 </t>
  </si>
  <si>
    <t> 29.07.2004 23:39 </t>
  </si>
  <si>
    <t>9531</t>
  </si>
  <si>
    <t>OEJV 0003 </t>
  </si>
  <si>
    <t>2453676.2181 </t>
  </si>
  <si>
    <t> 01.11.2005 17:14 </t>
  </si>
  <si>
    <t>10141</t>
  </si>
  <si>
    <t> -0.0217 </t>
  </si>
  <si>
    <t> C.-H.Kim et al. </t>
  </si>
  <si>
    <t>IBVS 5694 </t>
  </si>
  <si>
    <t>2453683.00102 </t>
  </si>
  <si>
    <t> 08.11.2005 12:01 </t>
  </si>
  <si>
    <t>10150</t>
  </si>
  <si>
    <t> -0.02175 </t>
  </si>
  <si>
    <t>2453746.3086 </t>
  </si>
  <si>
    <t> 10.01.2006 19:24 </t>
  </si>
  <si>
    <t>10234</t>
  </si>
  <si>
    <t> -0.0222 </t>
  </si>
  <si>
    <t> G.Marino et al. </t>
  </si>
  <si>
    <t>IBVS 5917 </t>
  </si>
  <si>
    <t> R.Papini </t>
  </si>
  <si>
    <t>2454017.6282 </t>
  </si>
  <si>
    <t> 09.10.2006 03:04 </t>
  </si>
  <si>
    <t>10594</t>
  </si>
  <si>
    <t> -0.0225 </t>
  </si>
  <si>
    <t> M.Lehky </t>
  </si>
  <si>
    <t>OEJV 0107 </t>
  </si>
  <si>
    <t>2454018.3813 </t>
  </si>
  <si>
    <t> 09.10.2006 21:09 </t>
  </si>
  <si>
    <t>10595</t>
  </si>
  <si>
    <t> -0.0231 </t>
  </si>
  <si>
    <t>2454110.3271 </t>
  </si>
  <si>
    <t> 09.01.2007 19:51 </t>
  </si>
  <si>
    <t>10717</t>
  </si>
  <si>
    <t> -0.0246 </t>
  </si>
  <si>
    <t> S.Dogru et al. </t>
  </si>
  <si>
    <t>IBVS 5893 </t>
  </si>
  <si>
    <t>2454138.2132 </t>
  </si>
  <si>
    <t> 06.02.2007 17:07 </t>
  </si>
  <si>
    <t>10754</t>
  </si>
  <si>
    <t> -0.0241 </t>
  </si>
  <si>
    <t>2454348.4846 </t>
  </si>
  <si>
    <t> 04.09.2007 23:37 </t>
  </si>
  <si>
    <t>11033</t>
  </si>
  <si>
    <t> -0.0257 </t>
  </si>
  <si>
    <t> A.Liakos &amp; P.Niarchos </t>
  </si>
  <si>
    <t>IBVS 5897 </t>
  </si>
  <si>
    <t>2454354.5141 </t>
  </si>
  <si>
    <t> 11.09.2007 00:20 </t>
  </si>
  <si>
    <t>11041</t>
  </si>
  <si>
    <t> -0.0255 </t>
  </si>
  <si>
    <t>2454368.4613 </t>
  </si>
  <si>
    <t> 24.09.2007 23:04 </t>
  </si>
  <si>
    <t>11059.5</t>
  </si>
  <si>
    <t> -0.0211 </t>
  </si>
  <si>
    <t>2454448.7214 </t>
  </si>
  <si>
    <t> 14.12.2007 05:18 </t>
  </si>
  <si>
    <t> -0.0265 </t>
  </si>
  <si>
    <t> J.Bialozynski </t>
  </si>
  <si>
    <t>JAAVSO 36(2);171 </t>
  </si>
  <si>
    <t>2454490.9261 </t>
  </si>
  <si>
    <t> 25.01.2008 10:13 </t>
  </si>
  <si>
    <t> -0.0271 </t>
  </si>
  <si>
    <t>Ic</t>
  </si>
  <si>
    <t> K.Nakajima </t>
  </si>
  <si>
    <t>VSB 48 </t>
  </si>
  <si>
    <t>2454491.6789 </t>
  </si>
  <si>
    <t> 26.01.2008 04:17 </t>
  </si>
  <si>
    <t> -0.0280 </t>
  </si>
  <si>
    <t> E.Wiley </t>
  </si>
  <si>
    <t>2454513.5351 </t>
  </si>
  <si>
    <t> 17.02.2008 00:50 </t>
  </si>
  <si>
    <t> -0.0281 </t>
  </si>
  <si>
    <t>2454742.6488 </t>
  </si>
  <si>
    <t> 03.10.2008 03:34 </t>
  </si>
  <si>
    <t> -0.0290 </t>
  </si>
  <si>
    <t> K.Menzies </t>
  </si>
  <si>
    <t>JAAVSO 37(1);44 </t>
  </si>
  <si>
    <t>2454841.3784 </t>
  </si>
  <si>
    <t> 09.01.2009 21:04 </t>
  </si>
  <si>
    <t> -0.0298 </t>
  </si>
  <si>
    <t>-U;-I</t>
  </si>
  <si>
    <t> M.Rätz &amp; K.Rätz </t>
  </si>
  <si>
    <t>BAVM 214 </t>
  </si>
  <si>
    <t>2454868.5102 </t>
  </si>
  <si>
    <t> 06.02.2009 00:14 </t>
  </si>
  <si>
    <t>11723</t>
  </si>
  <si>
    <t> -0.0299 </t>
  </si>
  <si>
    <t>2455102.8993 </t>
  </si>
  <si>
    <t> 28.09.2009 09:34 </t>
  </si>
  <si>
    <t>12034</t>
  </si>
  <si>
    <t> -0.0311 </t>
  </si>
  <si>
    <t>IBVS 5920 </t>
  </si>
  <si>
    <t>2455146.6123 </t>
  </si>
  <si>
    <t> 11.11.2009 02:41 </t>
  </si>
  <si>
    <t>12092</t>
  </si>
  <si>
    <t> -0.0308 </t>
  </si>
  <si>
    <t> JAAVSO 38;120 </t>
  </si>
  <si>
    <t>2455161.6857 </t>
  </si>
  <si>
    <t> 26.11.2009 04:27 </t>
  </si>
  <si>
    <t>12112</t>
  </si>
  <si>
    <t> -0.0307 </t>
  </si>
  <si>
    <t> R.Poklar </t>
  </si>
  <si>
    <t>2455820.38619 </t>
  </si>
  <si>
    <t> 15.09.2011 21:16 </t>
  </si>
  <si>
    <t>12986</t>
  </si>
  <si>
    <t> -0.03472 </t>
  </si>
  <si>
    <t>OEJV 0160 </t>
  </si>
  <si>
    <t>2455820.38634 </t>
  </si>
  <si>
    <t> -0.03457 </t>
  </si>
  <si>
    <t>2455836.59084 </t>
  </si>
  <si>
    <t> 02.10.2011 02:10 </t>
  </si>
  <si>
    <t>13007.5</t>
  </si>
  <si>
    <t> -0.03390 </t>
  </si>
  <si>
    <t>2455836.59089 </t>
  </si>
  <si>
    <t> -0.03385 </t>
  </si>
  <si>
    <t>2455905.5500 </t>
  </si>
  <si>
    <t> 10.12.2011 01:12 </t>
  </si>
  <si>
    <t> -0.0352 </t>
  </si>
  <si>
    <t> JAAVSO 40;975 </t>
  </si>
  <si>
    <t>2456287.6574 </t>
  </si>
  <si>
    <t> 26.12.2012 03:46 </t>
  </si>
  <si>
    <t> -0.0367 </t>
  </si>
  <si>
    <t> JAAVSO 41;328 </t>
  </si>
  <si>
    <t>2456525.8145 </t>
  </si>
  <si>
    <t> 21.08.2013 07:32 </t>
  </si>
  <si>
    <t> -0.0382 </t>
  </si>
  <si>
    <t>2456562.7438 </t>
  </si>
  <si>
    <t> 27.09.2013 05:51 </t>
  </si>
  <si>
    <t> -0.0386 </t>
  </si>
  <si>
    <t>2456593.6441 </t>
  </si>
  <si>
    <t> 28.10.2013 03:27 </t>
  </si>
  <si>
    <t> JAAVSO 42;426 </t>
  </si>
  <si>
    <t>2440890.310 </t>
  </si>
  <si>
    <t> 30.10.1970 19:26 </t>
  </si>
  <si>
    <t> 0.022 </t>
  </si>
  <si>
    <t>2441599.481 </t>
  </si>
  <si>
    <t> 08.10.1972 23:32 </t>
  </si>
  <si>
    <t>2442684.778 </t>
  </si>
  <si>
    <t> 29.09.1975 06:40 </t>
  </si>
  <si>
    <t>2443463.325 </t>
  </si>
  <si>
    <t> 15.11.1977 19:48 </t>
  </si>
  <si>
    <t> V.Karlovsky </t>
  </si>
  <si>
    <t>2443490.450 </t>
  </si>
  <si>
    <t> 12.12.1977 22:48 </t>
  </si>
  <si>
    <t>2443515.318 </t>
  </si>
  <si>
    <t> 06.01.1978 19:37 </t>
  </si>
  <si>
    <t>2443546.223 </t>
  </si>
  <si>
    <t> 06.02.1978 17:21 </t>
  </si>
  <si>
    <t>2444111.471 </t>
  </si>
  <si>
    <t> 25.08.1979 23:18 </t>
  </si>
  <si>
    <t>2444884.720 </t>
  </si>
  <si>
    <t> 07.10.1981 05:16 </t>
  </si>
  <si>
    <t>2445265.334 </t>
  </si>
  <si>
    <t> 22.10.1982 20:00 </t>
  </si>
  <si>
    <t>2445561.515 </t>
  </si>
  <si>
    <t> 15.08.1983 00:21 </t>
  </si>
  <si>
    <t>2445561.518 </t>
  </si>
  <si>
    <t> 15.08.1983 00:25 </t>
  </si>
  <si>
    <t>2445672.302 </t>
  </si>
  <si>
    <t> 03.12.1983 19:14 </t>
  </si>
  <si>
    <t>2445672.312 </t>
  </si>
  <si>
    <t> 03.12.1983 19:29 </t>
  </si>
  <si>
    <t> R.Polloczek </t>
  </si>
  <si>
    <t>2449733.036 </t>
  </si>
  <si>
    <t> 15.01.1995 12:51 </t>
  </si>
  <si>
    <t> Y.Sekino </t>
  </si>
  <si>
    <t>2450446.013 </t>
  </si>
  <si>
    <t> 28.12.1996 12:18 </t>
  </si>
  <si>
    <t> H.Maehara </t>
  </si>
  <si>
    <t>2451509.431 </t>
  </si>
  <si>
    <t> 26.11.1999 22:20 </t>
  </si>
  <si>
    <t>2451814.665 </t>
  </si>
  <si>
    <t> 27.09.2000 03:57 </t>
  </si>
  <si>
    <t>2451821.447 </t>
  </si>
  <si>
    <t> 03.10.2000 22:43 </t>
  </si>
  <si>
    <t>2451846.323 </t>
  </si>
  <si>
    <t> 28.10.2000 19:45 </t>
  </si>
  <si>
    <t> B.Procházková </t>
  </si>
  <si>
    <t>OEJV 0074 </t>
  </si>
  <si>
    <t>2451846.327 </t>
  </si>
  <si>
    <t> 28.10.2000 19:50 </t>
  </si>
  <si>
    <t> J.Cechal </t>
  </si>
  <si>
    <t>2451888.5257 </t>
  </si>
  <si>
    <t> 10.12.2000 00:37 </t>
  </si>
  <si>
    <t> -0.0172 </t>
  </si>
  <si>
    <t> S.Dvorak </t>
  </si>
  <si>
    <t>2451897.581 </t>
  </si>
  <si>
    <t> 19.12.2000 01:56 </t>
  </si>
  <si>
    <t>2452093.517 </t>
  </si>
  <si>
    <t> 03.07.2001 00:24 </t>
  </si>
  <si>
    <t>2452116.8845 </t>
  </si>
  <si>
    <t> 26.07.2001 09:13 </t>
  </si>
  <si>
    <t> -0.0193 </t>
  </si>
  <si>
    <t>IBVS 5224 </t>
  </si>
  <si>
    <t>2452231.445 </t>
  </si>
  <si>
    <t> 17.11.2001 22:40 </t>
  </si>
  <si>
    <t>2452231.451 </t>
  </si>
  <si>
    <t> 17.11.2001 22:49 </t>
  </si>
  <si>
    <t>2452246.5141 </t>
  </si>
  <si>
    <t> 03.12.2001 00:20 </t>
  </si>
  <si>
    <t> -0.0204 </t>
  </si>
  <si>
    <t> J.Blackwell </t>
  </si>
  <si>
    <t>2452261.600 </t>
  </si>
  <si>
    <t> 18.12.2001 02:24 </t>
  </si>
  <si>
    <t>2452264.611 </t>
  </si>
  <si>
    <t> 21.12.2001 02:39 </t>
  </si>
  <si>
    <t> M.Simonsen </t>
  </si>
  <si>
    <t>2452270.6322 </t>
  </si>
  <si>
    <t> 27.12.2001 03:10 </t>
  </si>
  <si>
    <t> -0.0196 </t>
  </si>
  <si>
    <t> J.A.Howell </t>
  </si>
  <si>
    <t>2452280.424 </t>
  </si>
  <si>
    <t> 05.01.2002 22:10 </t>
  </si>
  <si>
    <t> -0.025 </t>
  </si>
  <si>
    <t>2452564.561 </t>
  </si>
  <si>
    <t> 17.10.2002 01:27 </t>
  </si>
  <si>
    <t>8666</t>
  </si>
  <si>
    <t>2452585.6641 </t>
  </si>
  <si>
    <t> 07.11.2002 03:56 </t>
  </si>
  <si>
    <t>8694</t>
  </si>
  <si>
    <t> -0.0203 </t>
  </si>
  <si>
    <t>2452637.662 </t>
  </si>
  <si>
    <t> 29.12.2002 03:53 </t>
  </si>
  <si>
    <t>8763</t>
  </si>
  <si>
    <t>2453283.5575 </t>
  </si>
  <si>
    <t> 05.10.2004 01:22 </t>
  </si>
  <si>
    <t>9620</t>
  </si>
  <si>
    <t> -0.0220 </t>
  </si>
  <si>
    <t>2453329.532 </t>
  </si>
  <si>
    <t> 20.11.2004 00:46 </t>
  </si>
  <si>
    <t>9681</t>
  </si>
  <si>
    <t>2453638.5346 </t>
  </si>
  <si>
    <t> 25.09.2005 00:49 </t>
  </si>
  <si>
    <t>10091</t>
  </si>
  <si>
    <t>2453952.8125 </t>
  </si>
  <si>
    <t> 05.08.2006 07:30 </t>
  </si>
  <si>
    <t>10508</t>
  </si>
  <si>
    <t> -0.0229 </t>
  </si>
  <si>
    <t>2453966.3781 </t>
  </si>
  <si>
    <t> 18.08.2006 21:04 </t>
  </si>
  <si>
    <t>10526</t>
  </si>
  <si>
    <t> -0.0233 </t>
  </si>
  <si>
    <t>2453996.5248 </t>
  </si>
  <si>
    <t> 18.09.2006 00:35 </t>
  </si>
  <si>
    <t>10566</t>
  </si>
  <si>
    <t> -0.0232 </t>
  </si>
  <si>
    <t>2453999.5388 </t>
  </si>
  <si>
    <t> 21.09.2006 00:55 </t>
  </si>
  <si>
    <t>10570</t>
  </si>
  <si>
    <t> -0.0239 </t>
  </si>
  <si>
    <t>2454018.3810 </t>
  </si>
  <si>
    <t> 09.10.2006 21:08 </t>
  </si>
  <si>
    <t> -0.0234 </t>
  </si>
  <si>
    <t>2454022.9032 </t>
  </si>
  <si>
    <t> 14.10.2006 09:40 </t>
  </si>
  <si>
    <t>10601</t>
  </si>
  <si>
    <t> V.Petriew </t>
  </si>
  <si>
    <t>2454023.661 </t>
  </si>
  <si>
    <t> 15.10.2006 03:51 </t>
  </si>
  <si>
    <t>10602</t>
  </si>
  <si>
    <t>2454063.603 </t>
  </si>
  <si>
    <t> 24.11.2006 02:28 </t>
  </si>
  <si>
    <t>10655</t>
  </si>
  <si>
    <t>2454116.3575 </t>
  </si>
  <si>
    <t> 15.01.2007 20:34 </t>
  </si>
  <si>
    <t>10725</t>
  </si>
  <si>
    <t> -0.0235 </t>
  </si>
  <si>
    <t>2454138.967 </t>
  </si>
  <si>
    <t> 07.02.2007 11:12 </t>
  </si>
  <si>
    <t>10755</t>
  </si>
  <si>
    <t> -0.024 </t>
  </si>
  <si>
    <t> K.Hirosawa </t>
  </si>
  <si>
    <t>2454310.8021 </t>
  </si>
  <si>
    <t> 29.07.2007 07:15 </t>
  </si>
  <si>
    <t>10983</t>
  </si>
  <si>
    <t> -0.0248 </t>
  </si>
  <si>
    <t>2454374.4887 </t>
  </si>
  <si>
    <t> 30.09.2007 23:43 </t>
  </si>
  <si>
    <t>11067.5</t>
  </si>
  <si>
    <t> R.Uhlar </t>
  </si>
  <si>
    <t>OEJV 0094 </t>
  </si>
  <si>
    <t>2454374.4935 </t>
  </si>
  <si>
    <t> 30.09.2007 23:50 </t>
  </si>
  <si>
    <t> -0.0183 </t>
  </si>
  <si>
    <t>2454374.4945 </t>
  </si>
  <si>
    <t> 30.09.2007 23:52 </t>
  </si>
  <si>
    <t> -0.0173 </t>
  </si>
  <si>
    <t>2454390.3176 </t>
  </si>
  <si>
    <t> 16.10.2007 19:37 </t>
  </si>
  <si>
    <t>11088.5</t>
  </si>
  <si>
    <t> F.Agerer </t>
  </si>
  <si>
    <t>2454718.5321 </t>
  </si>
  <si>
    <t> 09.09.2008 00:46 </t>
  </si>
  <si>
    <t> -0.0284 </t>
  </si>
  <si>
    <t>2454817.2603 </t>
  </si>
  <si>
    <t> 16.12.2008 18:14 </t>
  </si>
  <si>
    <t> -0.0305 </t>
  </si>
  <si>
    <t>2454829.3237 </t>
  </si>
  <si>
    <t> 28.12.2008 19:46 </t>
  </si>
  <si>
    <t> -0.0258 </t>
  </si>
  <si>
    <t>2455446.5704 </t>
  </si>
  <si>
    <t> 07.09.2010 01:41 </t>
  </si>
  <si>
    <t>12490</t>
  </si>
  <si>
    <t> -0.0319 </t>
  </si>
  <si>
    <t>OEJV 0137 </t>
  </si>
  <si>
    <t>2455460.5118 </t>
  </si>
  <si>
    <t> 21.09.2010 00:16 </t>
  </si>
  <si>
    <t>12508.5</t>
  </si>
  <si>
    <t> -0.0334 </t>
  </si>
  <si>
    <t>2455573.9388 </t>
  </si>
  <si>
    <t> 12.01.2011 10:31 </t>
  </si>
  <si>
    <t>12659</t>
  </si>
  <si>
    <t> -0.0332 </t>
  </si>
  <si>
    <t>cG</t>
  </si>
  <si>
    <t>2455859.5774 </t>
  </si>
  <si>
    <t> 25.10.2011 01:51 </t>
  </si>
  <si>
    <t>13038</t>
  </si>
  <si>
    <t> -0.0342 </t>
  </si>
  <si>
    <t>2455885.9547 </t>
  </si>
  <si>
    <t> 20.11.2011 10:54 </t>
  </si>
  <si>
    <t>2456173.8541 </t>
  </si>
  <si>
    <t> 03.09.2012 08:29 </t>
  </si>
  <si>
    <t> -0.0364 </t>
  </si>
  <si>
    <t>2457003.6374 </t>
  </si>
  <si>
    <t> 12.12.2014 03:17 </t>
  </si>
  <si>
    <t> -0.0399 </t>
  </si>
  <si>
    <t> N.Simmons </t>
  </si>
  <si>
    <t> JAAVSO 43-1 </t>
  </si>
  <si>
    <t>JAVSO 49, 108</t>
  </si>
  <si>
    <t>JAVSO 49, 106</t>
  </si>
  <si>
    <t>JAVSO, 50, 133</t>
  </si>
  <si>
    <t>JBAV, 60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</si>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</sst>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20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2" fillId="0" borderId="1" xfId="0" applyFont="1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5" fontId="7" fillId="0" borderId="0" xfId="0" applyNumberFormat="1" applyFont="1">
      <alignment vertical="top"/>
    </xf>
    <xf numFmtId="0" fontId="3" fillId="0" borderId="6" xfId="0" applyFont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left"/>
    </xf>
    <xf numFmtId="0" fontId="8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10" fillId="0" borderId="1" xfId="0" applyFont="1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10" fillId="0" borderId="0" xfId="0" applyFo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11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>
      <alignment vertical="top"/>
    </xf>
    <xf numFmtId="0" fontId="12" fillId="0" borderId="1" xfId="6" applyFont="1" applyBorder="1" applyAlignment="1">
      <alignment horizontal="left" vertical="center"/>
    </xf>
    <xf numFmtId="0" fontId="12" fillId="0" borderId="1" xfId="6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6" fillId="0" borderId="0" xfId="7" applyFont="1"/>
    <xf numFmtId="0" fontId="6" fillId="0" borderId="0" xfId="7" applyFont="1" applyAlignment="1">
      <alignment horizontal="center"/>
    </xf>
    <xf numFmtId="0" fontId="6" fillId="0" borderId="0" xfId="7" applyFont="1" applyAlignment="1">
      <alignment horizontal="left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0" fillId="0" borderId="0" xfId="0" applyAlignment="1">
      <alignment horizontal="center"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8" fillId="2" borderId="16" xfId="0" applyFont="1" applyFill="1" applyBorder="1" applyAlignment="1">
      <alignment horizontal="left" vertical="top" wrapText="1" indent="1"/>
    </xf>
    <xf numFmtId="0" fontId="8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right" vertical="top" wrapText="1"/>
    </xf>
    <xf numFmtId="0" fontId="17" fillId="2" borderId="16" xfId="5" applyNumberFormat="1" applyFill="1" applyBorder="1" applyAlignment="1" applyProtection="1">
      <alignment horizontal="right" vertical="top" wrapText="1"/>
    </xf>
    <xf numFmtId="166" fontId="8" fillId="0" borderId="0" xfId="0" applyNumberFormat="1" applyFont="1" applyAlignment="1"/>
    <xf numFmtId="166" fontId="8" fillId="0" borderId="1" xfId="0" applyNumberFormat="1" applyFont="1" applyBorder="1" applyAlignment="1"/>
    <xf numFmtId="166" fontId="0" fillId="0" borderId="1" xfId="0" applyNumberFormat="1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5630806413127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3118057469741"/>
          <c:y val="0.234375"/>
          <c:w val="0.81964868067314134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Active!$H$21:$H$357</c:f>
              <c:numCache>
                <c:formatCode>General</c:formatCode>
                <c:ptCount val="3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B-468C-ACAB-7C378A18EB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Active!$I$21:$I$357</c:f>
              <c:numCache>
                <c:formatCode>General</c:formatCode>
                <c:ptCount val="3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B-468C-ACAB-7C378A18EB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Active!$J$21:$J$357</c:f>
              <c:numCache>
                <c:formatCode>General</c:formatCode>
                <c:ptCount val="3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AB-468C-ACAB-7C378A18EB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Active!$K$21:$K$357</c:f>
              <c:numCache>
                <c:formatCode>General</c:formatCode>
                <c:ptCount val="3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AB-468C-ACAB-7C378A18EB5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Active!$L$21:$L$357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AB-468C-ACAB-7C378A18EB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Active!$M$21:$M$357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AB-468C-ACAB-7C378A18EB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Active!$N$21:$N$357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AB-468C-ACAB-7C378A18EB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Active!$O$21:$O$357</c:f>
              <c:numCache>
                <c:formatCode>General</c:formatCode>
                <c:ptCount val="337"/>
                <c:pt idx="231">
                  <c:v>-1.9332226262347655E-2</c:v>
                </c:pt>
                <c:pt idx="232">
                  <c:v>-1.9367107555943411E-2</c:v>
                </c:pt>
                <c:pt idx="233">
                  <c:v>-2.012286891718482E-2</c:v>
                </c:pt>
                <c:pt idx="234">
                  <c:v>-2.0212978925640529E-2</c:v>
                </c:pt>
                <c:pt idx="235">
                  <c:v>-2.0276927963899415E-2</c:v>
                </c:pt>
                <c:pt idx="236">
                  <c:v>-2.0654808644520121E-2</c:v>
                </c:pt>
                <c:pt idx="237">
                  <c:v>-2.0654808644520121E-2</c:v>
                </c:pt>
                <c:pt idx="238">
                  <c:v>-2.0712944133846382E-2</c:v>
                </c:pt>
                <c:pt idx="239">
                  <c:v>-2.0771079623172647E-2</c:v>
                </c:pt>
                <c:pt idx="240">
                  <c:v>-2.0782706721037898E-2</c:v>
                </c:pt>
                <c:pt idx="241">
                  <c:v>-2.0805960916768403E-2</c:v>
                </c:pt>
                <c:pt idx="242">
                  <c:v>-2.0843748984830473E-2</c:v>
                </c:pt>
                <c:pt idx="243">
                  <c:v>-2.0843748984830473E-2</c:v>
                </c:pt>
                <c:pt idx="244">
                  <c:v>-2.1550095180144561E-2</c:v>
                </c:pt>
                <c:pt idx="245">
                  <c:v>-2.1878560694837942E-2</c:v>
                </c:pt>
                <c:pt idx="246">
                  <c:v>-2.1939602958630518E-2</c:v>
                </c:pt>
                <c:pt idx="247">
                  <c:v>-2.2020992643687284E-2</c:v>
                </c:pt>
                <c:pt idx="248">
                  <c:v>-2.2212839758463949E-2</c:v>
                </c:pt>
                <c:pt idx="249">
                  <c:v>-2.2221560081862889E-2</c:v>
                </c:pt>
                <c:pt idx="250">
                  <c:v>-2.3131380489818894E-2</c:v>
                </c:pt>
                <c:pt idx="251">
                  <c:v>-2.3262185340802984E-2</c:v>
                </c:pt>
                <c:pt idx="252">
                  <c:v>-2.337845631945551E-2</c:v>
                </c:pt>
                <c:pt idx="253">
                  <c:v>-2.343659180878177E-2</c:v>
                </c:pt>
                <c:pt idx="254">
                  <c:v>-2.343659180878177E-2</c:v>
                </c:pt>
                <c:pt idx="255">
                  <c:v>-2.3551409400201138E-2</c:v>
                </c:pt>
                <c:pt idx="256">
                  <c:v>-2.3808658940469851E-2</c:v>
                </c:pt>
                <c:pt idx="257">
                  <c:v>-2.445396287199136E-2</c:v>
                </c:pt>
                <c:pt idx="258">
                  <c:v>-2.471266579949323E-2</c:v>
                </c:pt>
                <c:pt idx="259">
                  <c:v>-2.4889979041938327E-2</c:v>
                </c:pt>
                <c:pt idx="260">
                  <c:v>-2.6081756573126707E-2</c:v>
                </c:pt>
                <c:pt idx="261">
                  <c:v>-2.6227095296442363E-2</c:v>
                </c:pt>
                <c:pt idx="262">
                  <c:v>-2.6227095296442363E-2</c:v>
                </c:pt>
                <c:pt idx="263">
                  <c:v>-2.6253256266639179E-2</c:v>
                </c:pt>
                <c:pt idx="264">
                  <c:v>-2.6253256266639179E-2</c:v>
                </c:pt>
                <c:pt idx="265">
                  <c:v>-2.649742532180948E-2</c:v>
                </c:pt>
                <c:pt idx="266">
                  <c:v>-2.7293881525579274E-2</c:v>
                </c:pt>
                <c:pt idx="267">
                  <c:v>-2.7346203465972909E-2</c:v>
                </c:pt>
                <c:pt idx="268">
                  <c:v>-2.7462474444625434E-2</c:v>
                </c:pt>
                <c:pt idx="269">
                  <c:v>-2.7474101542490689E-2</c:v>
                </c:pt>
                <c:pt idx="270">
                  <c:v>-2.7543864129682204E-2</c:v>
                </c:pt>
                <c:pt idx="271">
                  <c:v>-2.7546770904148515E-2</c:v>
                </c:pt>
                <c:pt idx="272">
                  <c:v>-2.7546770904148515E-2</c:v>
                </c:pt>
                <c:pt idx="273">
                  <c:v>-2.7564211550946394E-2</c:v>
                </c:pt>
                <c:pt idx="274">
                  <c:v>-2.7567118325412705E-2</c:v>
                </c:pt>
                <c:pt idx="275">
                  <c:v>-2.7721177372127301E-2</c:v>
                </c:pt>
                <c:pt idx="276">
                  <c:v>-2.7901397389038716E-2</c:v>
                </c:pt>
                <c:pt idx="277">
                  <c:v>-2.7924651584769221E-2</c:v>
                </c:pt>
                <c:pt idx="278">
                  <c:v>-2.8008948044292298E-2</c:v>
                </c:pt>
                <c:pt idx="279">
                  <c:v>-2.8011854818758612E-2</c:v>
                </c:pt>
                <c:pt idx="280">
                  <c:v>-2.8674599397078004E-2</c:v>
                </c:pt>
                <c:pt idx="281">
                  <c:v>-2.8819938120393657E-2</c:v>
                </c:pt>
                <c:pt idx="282">
                  <c:v>-2.8843192316124165E-2</c:v>
                </c:pt>
                <c:pt idx="283">
                  <c:v>-2.8886793933118861E-2</c:v>
                </c:pt>
                <c:pt idx="284">
                  <c:v>-2.8896967643750958E-2</c:v>
                </c:pt>
                <c:pt idx="285">
                  <c:v>-2.8920221839481459E-2</c:v>
                </c:pt>
                <c:pt idx="286">
                  <c:v>-2.8920221839481459E-2</c:v>
                </c:pt>
                <c:pt idx="287">
                  <c:v>-2.8920221839481459E-2</c:v>
                </c:pt>
                <c:pt idx="288">
                  <c:v>-2.8981264103274035E-2</c:v>
                </c:pt>
                <c:pt idx="289">
                  <c:v>-2.9149857022320196E-2</c:v>
                </c:pt>
                <c:pt idx="290">
                  <c:v>-2.9149857022320196E-2</c:v>
                </c:pt>
                <c:pt idx="291">
                  <c:v>-2.9149857022320196E-2</c:v>
                </c:pt>
                <c:pt idx="292">
                  <c:v>-2.9154217184019671E-2</c:v>
                </c:pt>
                <c:pt idx="293">
                  <c:v>-2.9154217184019671E-2</c:v>
                </c:pt>
                <c:pt idx="294">
                  <c:v>-2.9154217184019671E-2</c:v>
                </c:pt>
                <c:pt idx="295">
                  <c:v>-2.9206539124413303E-2</c:v>
                </c:pt>
                <c:pt idx="296">
                  <c:v>-2.9369318494526835E-2</c:v>
                </c:pt>
                <c:pt idx="297">
                  <c:v>-2.9372225268993149E-2</c:v>
                </c:pt>
                <c:pt idx="298">
                  <c:v>-2.9456521728516233E-2</c:v>
                </c:pt>
                <c:pt idx="299">
                  <c:v>-3.0247164383353398E-2</c:v>
                </c:pt>
                <c:pt idx="300">
                  <c:v>-3.0340181166275418E-2</c:v>
                </c:pt>
                <c:pt idx="301">
                  <c:v>-3.0627951838440415E-2</c:v>
                </c:pt>
                <c:pt idx="302">
                  <c:v>-3.0674460229901425E-2</c:v>
                </c:pt>
                <c:pt idx="303">
                  <c:v>-3.0720968621362435E-2</c:v>
                </c:pt>
                <c:pt idx="304">
                  <c:v>-3.0825612502149706E-2</c:v>
                </c:pt>
                <c:pt idx="305">
                  <c:v>-3.1729619361173085E-2</c:v>
                </c:pt>
                <c:pt idx="306">
                  <c:v>-3.1898212280219246E-2</c:v>
                </c:pt>
                <c:pt idx="307">
                  <c:v>-3.1956347769545507E-2</c:v>
                </c:pt>
                <c:pt idx="308">
                  <c:v>-3.3055108517811869E-2</c:v>
                </c:pt>
                <c:pt idx="309">
                  <c:v>-3.3108883845438662E-2</c:v>
                </c:pt>
                <c:pt idx="310">
                  <c:v>-3.3546353402618787E-2</c:v>
                </c:pt>
                <c:pt idx="311">
                  <c:v>-3.4496868653103169E-2</c:v>
                </c:pt>
                <c:pt idx="312">
                  <c:v>-3.4496868653103169E-2</c:v>
                </c:pt>
                <c:pt idx="313">
                  <c:v>-3.4559364304128905E-2</c:v>
                </c:pt>
                <c:pt idx="314">
                  <c:v>-3.4559364304128905E-2</c:v>
                </c:pt>
                <c:pt idx="315">
                  <c:v>-3.4648020925351457E-2</c:v>
                </c:pt>
                <c:pt idx="316">
                  <c:v>-3.4749758031672413E-2</c:v>
                </c:pt>
                <c:pt idx="317">
                  <c:v>-3.4825334167796554E-2</c:v>
                </c:pt>
                <c:pt idx="318">
                  <c:v>-3.4825334167796554E-2</c:v>
                </c:pt>
                <c:pt idx="319">
                  <c:v>-3.586014587780402E-2</c:v>
                </c:pt>
                <c:pt idx="320">
                  <c:v>-3.586014587780402E-2</c:v>
                </c:pt>
                <c:pt idx="321">
                  <c:v>-3.6299068822217305E-2</c:v>
                </c:pt>
                <c:pt idx="322">
                  <c:v>-3.7217609553572249E-2</c:v>
                </c:pt>
                <c:pt idx="323">
                  <c:v>-3.7360041502421587E-2</c:v>
                </c:pt>
                <c:pt idx="324">
                  <c:v>-3.7374575374753152E-2</c:v>
                </c:pt>
                <c:pt idx="325">
                  <c:v>-3.7374575374753152E-2</c:v>
                </c:pt>
                <c:pt idx="326">
                  <c:v>-3.747921925554043E-2</c:v>
                </c:pt>
                <c:pt idx="327">
                  <c:v>-3.906050456521476E-2</c:v>
                </c:pt>
                <c:pt idx="328">
                  <c:v>-4.0037180785895965E-2</c:v>
                </c:pt>
                <c:pt idx="329">
                  <c:v>-4.1516728989249345E-2</c:v>
                </c:pt>
                <c:pt idx="330">
                  <c:v>-4.1516728989249345E-2</c:v>
                </c:pt>
                <c:pt idx="331">
                  <c:v>-4.1525449312648281E-2</c:v>
                </c:pt>
                <c:pt idx="332">
                  <c:v>-4.2999183967069032E-2</c:v>
                </c:pt>
                <c:pt idx="333">
                  <c:v>-4.3095107524457367E-2</c:v>
                </c:pt>
                <c:pt idx="334">
                  <c:v>-4.4321766349241495E-2</c:v>
                </c:pt>
                <c:pt idx="335">
                  <c:v>-4.4403156034298265E-2</c:v>
                </c:pt>
                <c:pt idx="336">
                  <c:v>-4.4533960885282359E-2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AB-468C-ACAB-7C378A18EB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Active!$U$21:$U$357</c:f>
              <c:numCache>
                <c:formatCode>General</c:formatCode>
                <c:ptCount val="3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AB-468C-ACAB-7C378A1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81584"/>
        <c:axId val="1"/>
      </c:scatterChart>
      <c:valAx>
        <c:axId val="70158158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401374681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1964809384164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815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37974615343"/>
          <c:y val="0.91249999999999998"/>
          <c:w val="0.6876837462765834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73346244090622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23364557062150329"/>
          <c:w val="0.81737908558303629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Active!$H$21:$H$357</c:f>
              <c:numCache>
                <c:formatCode>General</c:formatCode>
                <c:ptCount val="3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6-4677-82BA-7C9B76ED3F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Active!$I$21:$I$357</c:f>
              <c:numCache>
                <c:formatCode>General</c:formatCode>
                <c:ptCount val="3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6-4677-82BA-7C9B76ED3F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Active!$J$21:$J$357</c:f>
              <c:numCache>
                <c:formatCode>General</c:formatCode>
                <c:ptCount val="3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06-4677-82BA-7C9B76ED3F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Active!$K$21:$K$357</c:f>
              <c:numCache>
                <c:formatCode>General</c:formatCode>
                <c:ptCount val="3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06-4677-82BA-7C9B76ED3F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Active!$L$21:$L$357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06-4677-82BA-7C9B76ED3F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Active!$M$21:$M$357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06-4677-82BA-7C9B76ED3F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Active!$N$21:$N$357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06-4677-82BA-7C9B76ED3F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Active!$O$21:$O$357</c:f>
              <c:numCache>
                <c:formatCode>General</c:formatCode>
                <c:ptCount val="337"/>
                <c:pt idx="231">
                  <c:v>-1.9332226262347655E-2</c:v>
                </c:pt>
                <c:pt idx="232">
                  <c:v>-1.9367107555943411E-2</c:v>
                </c:pt>
                <c:pt idx="233">
                  <c:v>-2.012286891718482E-2</c:v>
                </c:pt>
                <c:pt idx="234">
                  <c:v>-2.0212978925640529E-2</c:v>
                </c:pt>
                <c:pt idx="235">
                  <c:v>-2.0276927963899415E-2</c:v>
                </c:pt>
                <c:pt idx="236">
                  <c:v>-2.0654808644520121E-2</c:v>
                </c:pt>
                <c:pt idx="237">
                  <c:v>-2.0654808644520121E-2</c:v>
                </c:pt>
                <c:pt idx="238">
                  <c:v>-2.0712944133846382E-2</c:v>
                </c:pt>
                <c:pt idx="239">
                  <c:v>-2.0771079623172647E-2</c:v>
                </c:pt>
                <c:pt idx="240">
                  <c:v>-2.0782706721037898E-2</c:v>
                </c:pt>
                <c:pt idx="241">
                  <c:v>-2.0805960916768403E-2</c:v>
                </c:pt>
                <c:pt idx="242">
                  <c:v>-2.0843748984830473E-2</c:v>
                </c:pt>
                <c:pt idx="243">
                  <c:v>-2.0843748984830473E-2</c:v>
                </c:pt>
                <c:pt idx="244">
                  <c:v>-2.1550095180144561E-2</c:v>
                </c:pt>
                <c:pt idx="245">
                  <c:v>-2.1878560694837942E-2</c:v>
                </c:pt>
                <c:pt idx="246">
                  <c:v>-2.1939602958630518E-2</c:v>
                </c:pt>
                <c:pt idx="247">
                  <c:v>-2.2020992643687284E-2</c:v>
                </c:pt>
                <c:pt idx="248">
                  <c:v>-2.2212839758463949E-2</c:v>
                </c:pt>
                <c:pt idx="249">
                  <c:v>-2.2221560081862889E-2</c:v>
                </c:pt>
                <c:pt idx="250">
                  <c:v>-2.3131380489818894E-2</c:v>
                </c:pt>
                <c:pt idx="251">
                  <c:v>-2.3262185340802984E-2</c:v>
                </c:pt>
                <c:pt idx="252">
                  <c:v>-2.337845631945551E-2</c:v>
                </c:pt>
                <c:pt idx="253">
                  <c:v>-2.343659180878177E-2</c:v>
                </c:pt>
                <c:pt idx="254">
                  <c:v>-2.343659180878177E-2</c:v>
                </c:pt>
                <c:pt idx="255">
                  <c:v>-2.3551409400201138E-2</c:v>
                </c:pt>
                <c:pt idx="256">
                  <c:v>-2.3808658940469851E-2</c:v>
                </c:pt>
                <c:pt idx="257">
                  <c:v>-2.445396287199136E-2</c:v>
                </c:pt>
                <c:pt idx="258">
                  <c:v>-2.471266579949323E-2</c:v>
                </c:pt>
                <c:pt idx="259">
                  <c:v>-2.4889979041938327E-2</c:v>
                </c:pt>
                <c:pt idx="260">
                  <c:v>-2.6081756573126707E-2</c:v>
                </c:pt>
                <c:pt idx="261">
                  <c:v>-2.6227095296442363E-2</c:v>
                </c:pt>
                <c:pt idx="262">
                  <c:v>-2.6227095296442363E-2</c:v>
                </c:pt>
                <c:pt idx="263">
                  <c:v>-2.6253256266639179E-2</c:v>
                </c:pt>
                <c:pt idx="264">
                  <c:v>-2.6253256266639179E-2</c:v>
                </c:pt>
                <c:pt idx="265">
                  <c:v>-2.649742532180948E-2</c:v>
                </c:pt>
                <c:pt idx="266">
                  <c:v>-2.7293881525579274E-2</c:v>
                </c:pt>
                <c:pt idx="267">
                  <c:v>-2.7346203465972909E-2</c:v>
                </c:pt>
                <c:pt idx="268">
                  <c:v>-2.7462474444625434E-2</c:v>
                </c:pt>
                <c:pt idx="269">
                  <c:v>-2.7474101542490689E-2</c:v>
                </c:pt>
                <c:pt idx="270">
                  <c:v>-2.7543864129682204E-2</c:v>
                </c:pt>
                <c:pt idx="271">
                  <c:v>-2.7546770904148515E-2</c:v>
                </c:pt>
                <c:pt idx="272">
                  <c:v>-2.7546770904148515E-2</c:v>
                </c:pt>
                <c:pt idx="273">
                  <c:v>-2.7564211550946394E-2</c:v>
                </c:pt>
                <c:pt idx="274">
                  <c:v>-2.7567118325412705E-2</c:v>
                </c:pt>
                <c:pt idx="275">
                  <c:v>-2.7721177372127301E-2</c:v>
                </c:pt>
                <c:pt idx="276">
                  <c:v>-2.7901397389038716E-2</c:v>
                </c:pt>
                <c:pt idx="277">
                  <c:v>-2.7924651584769221E-2</c:v>
                </c:pt>
                <c:pt idx="278">
                  <c:v>-2.8008948044292298E-2</c:v>
                </c:pt>
                <c:pt idx="279">
                  <c:v>-2.8011854818758612E-2</c:v>
                </c:pt>
                <c:pt idx="280">
                  <c:v>-2.8674599397078004E-2</c:v>
                </c:pt>
                <c:pt idx="281">
                  <c:v>-2.8819938120393657E-2</c:v>
                </c:pt>
                <c:pt idx="282">
                  <c:v>-2.8843192316124165E-2</c:v>
                </c:pt>
                <c:pt idx="283">
                  <c:v>-2.8886793933118861E-2</c:v>
                </c:pt>
                <c:pt idx="284">
                  <c:v>-2.8896967643750958E-2</c:v>
                </c:pt>
                <c:pt idx="285">
                  <c:v>-2.8920221839481459E-2</c:v>
                </c:pt>
                <c:pt idx="286">
                  <c:v>-2.8920221839481459E-2</c:v>
                </c:pt>
                <c:pt idx="287">
                  <c:v>-2.8920221839481459E-2</c:v>
                </c:pt>
                <c:pt idx="288">
                  <c:v>-2.8981264103274035E-2</c:v>
                </c:pt>
                <c:pt idx="289">
                  <c:v>-2.9149857022320196E-2</c:v>
                </c:pt>
                <c:pt idx="290">
                  <c:v>-2.9149857022320196E-2</c:v>
                </c:pt>
                <c:pt idx="291">
                  <c:v>-2.9149857022320196E-2</c:v>
                </c:pt>
                <c:pt idx="292">
                  <c:v>-2.9154217184019671E-2</c:v>
                </c:pt>
                <c:pt idx="293">
                  <c:v>-2.9154217184019671E-2</c:v>
                </c:pt>
                <c:pt idx="294">
                  <c:v>-2.9154217184019671E-2</c:v>
                </c:pt>
                <c:pt idx="295">
                  <c:v>-2.9206539124413303E-2</c:v>
                </c:pt>
                <c:pt idx="296">
                  <c:v>-2.9369318494526835E-2</c:v>
                </c:pt>
                <c:pt idx="297">
                  <c:v>-2.9372225268993149E-2</c:v>
                </c:pt>
                <c:pt idx="298">
                  <c:v>-2.9456521728516233E-2</c:v>
                </c:pt>
                <c:pt idx="299">
                  <c:v>-3.0247164383353398E-2</c:v>
                </c:pt>
                <c:pt idx="300">
                  <c:v>-3.0340181166275418E-2</c:v>
                </c:pt>
                <c:pt idx="301">
                  <c:v>-3.0627951838440415E-2</c:v>
                </c:pt>
                <c:pt idx="302">
                  <c:v>-3.0674460229901425E-2</c:v>
                </c:pt>
                <c:pt idx="303">
                  <c:v>-3.0720968621362435E-2</c:v>
                </c:pt>
                <c:pt idx="304">
                  <c:v>-3.0825612502149706E-2</c:v>
                </c:pt>
                <c:pt idx="305">
                  <c:v>-3.1729619361173085E-2</c:v>
                </c:pt>
                <c:pt idx="306">
                  <c:v>-3.1898212280219246E-2</c:v>
                </c:pt>
                <c:pt idx="307">
                  <c:v>-3.1956347769545507E-2</c:v>
                </c:pt>
                <c:pt idx="308">
                  <c:v>-3.3055108517811869E-2</c:v>
                </c:pt>
                <c:pt idx="309">
                  <c:v>-3.3108883845438662E-2</c:v>
                </c:pt>
                <c:pt idx="310">
                  <c:v>-3.3546353402618787E-2</c:v>
                </c:pt>
                <c:pt idx="311">
                  <c:v>-3.4496868653103169E-2</c:v>
                </c:pt>
                <c:pt idx="312">
                  <c:v>-3.4496868653103169E-2</c:v>
                </c:pt>
                <c:pt idx="313">
                  <c:v>-3.4559364304128905E-2</c:v>
                </c:pt>
                <c:pt idx="314">
                  <c:v>-3.4559364304128905E-2</c:v>
                </c:pt>
                <c:pt idx="315">
                  <c:v>-3.4648020925351457E-2</c:v>
                </c:pt>
                <c:pt idx="316">
                  <c:v>-3.4749758031672413E-2</c:v>
                </c:pt>
                <c:pt idx="317">
                  <c:v>-3.4825334167796554E-2</c:v>
                </c:pt>
                <c:pt idx="318">
                  <c:v>-3.4825334167796554E-2</c:v>
                </c:pt>
                <c:pt idx="319">
                  <c:v>-3.586014587780402E-2</c:v>
                </c:pt>
                <c:pt idx="320">
                  <c:v>-3.586014587780402E-2</c:v>
                </c:pt>
                <c:pt idx="321">
                  <c:v>-3.6299068822217305E-2</c:v>
                </c:pt>
                <c:pt idx="322">
                  <c:v>-3.7217609553572249E-2</c:v>
                </c:pt>
                <c:pt idx="323">
                  <c:v>-3.7360041502421587E-2</c:v>
                </c:pt>
                <c:pt idx="324">
                  <c:v>-3.7374575374753152E-2</c:v>
                </c:pt>
                <c:pt idx="325">
                  <c:v>-3.7374575374753152E-2</c:v>
                </c:pt>
                <c:pt idx="326">
                  <c:v>-3.747921925554043E-2</c:v>
                </c:pt>
                <c:pt idx="327">
                  <c:v>-3.906050456521476E-2</c:v>
                </c:pt>
                <c:pt idx="328">
                  <c:v>-4.0037180785895965E-2</c:v>
                </c:pt>
                <c:pt idx="329">
                  <c:v>-4.1516728989249345E-2</c:v>
                </c:pt>
                <c:pt idx="330">
                  <c:v>-4.1516728989249345E-2</c:v>
                </c:pt>
                <c:pt idx="331">
                  <c:v>-4.1525449312648281E-2</c:v>
                </c:pt>
                <c:pt idx="332">
                  <c:v>-4.2999183967069032E-2</c:v>
                </c:pt>
                <c:pt idx="333">
                  <c:v>-4.3095107524457367E-2</c:v>
                </c:pt>
                <c:pt idx="334">
                  <c:v>-4.4321766349241495E-2</c:v>
                </c:pt>
                <c:pt idx="335">
                  <c:v>-4.4403156034298265E-2</c:v>
                </c:pt>
                <c:pt idx="336">
                  <c:v>-4.4533960885282359E-2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06-4677-82BA-7C9B76ED3F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Active!$U$21:$U$357</c:f>
              <c:numCache>
                <c:formatCode>General</c:formatCode>
                <c:ptCount val="3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06-4677-82BA-7C9B76ED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77320"/>
        <c:axId val="1"/>
      </c:scatterChart>
      <c:valAx>
        <c:axId val="701577320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91472715395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77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51267302927341"/>
          <c:y val="0.91277520216514996"/>
          <c:w val="0.69072211334407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4307986-2784-88ED-1029-2440733B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295275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841C708-52C3-F03F-0C7C-1D806F142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893" TargetMode="External"/><Relationship Id="rId26" Type="http://schemas.openxmlformats.org/officeDocument/2006/relationships/hyperlink" Target="http://www.aavso.org/sites/default/files/jaavso/v37n1/44.pdf" TargetMode="External"/><Relationship Id="rId39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897" TargetMode="External"/><Relationship Id="rId34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var.astro.cz/oejv/issues/oejv0107.pdf" TargetMode="External"/><Relationship Id="rId47" Type="http://schemas.openxmlformats.org/officeDocument/2006/relationships/hyperlink" Target="http://vsolj.cetus-net.org/no46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5224" TargetMode="External"/><Relationship Id="rId46" Type="http://schemas.openxmlformats.org/officeDocument/2006/relationships/hyperlink" Target="http://var.astro.cz/oejv/issues/oejv0107.pdf" TargetMode="External"/><Relationship Id="rId59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konkoly.hu/cgi-bin/IBVS?5917" TargetMode="External"/><Relationship Id="rId20" Type="http://schemas.openxmlformats.org/officeDocument/2006/relationships/hyperlink" Target="http://www.konkoly.hu/cgi-bin/IBVS?5897" TargetMode="External"/><Relationship Id="rId29" Type="http://schemas.openxmlformats.org/officeDocument/2006/relationships/hyperlink" Target="http://www.konkoly.hu/cgi-bin/IBVS?5920" TargetMode="External"/><Relationship Id="rId41" Type="http://schemas.openxmlformats.org/officeDocument/2006/relationships/hyperlink" Target="http://var.astro.cz/oejv/issues/oejv0107.pdf" TargetMode="External"/><Relationship Id="rId54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aavso.org/sites/default/files/jaavso/v36n2/171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var.astro.cz/oejv/issues/oejv0107.pdf" TargetMode="External"/><Relationship Id="rId53" Type="http://schemas.openxmlformats.org/officeDocument/2006/relationships/hyperlink" Target="http://www.bav-astro.de/sfs/BAVM_link.php?BAVMnr=203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371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solj.cetus-net.org/no48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var.astro.cz/oejv/issues/oejv009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592" TargetMode="External"/><Relationship Id="rId19" Type="http://schemas.openxmlformats.org/officeDocument/2006/relationships/hyperlink" Target="http://www.konkoly.hu/cgi-bin/IBVS?589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konkoly.hu/cgi-bin/IBVS?5917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07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493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8"/>
  <sheetViews>
    <sheetView tabSelected="1" workbookViewId="0">
      <pane xSplit="14" ySplit="22" topLeftCell="O36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6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B1" s="3"/>
      <c r="C1" s="3"/>
      <c r="D1" s="3"/>
    </row>
    <row r="2" spans="1:6">
      <c r="A2" t="s">
        <v>1</v>
      </c>
      <c r="B2" s="3" t="s">
        <v>2</v>
      </c>
      <c r="D2" s="3"/>
    </row>
    <row r="3" spans="1:6">
      <c r="A3" s="4" t="s">
        <v>3</v>
      </c>
      <c r="B3" s="3"/>
      <c r="C3" s="5"/>
      <c r="D3" s="5"/>
    </row>
    <row r="4" spans="1:6">
      <c r="A4" s="6" t="s">
        <v>4</v>
      </c>
      <c r="B4" s="7"/>
      <c r="C4" s="8">
        <v>46033.307999999997</v>
      </c>
      <c r="D4" s="9">
        <v>0.75366648000000003</v>
      </c>
    </row>
    <row r="5" spans="1:6">
      <c r="A5" s="10" t="s">
        <v>5</v>
      </c>
      <c r="B5"/>
      <c r="C5" s="11">
        <v>-9.5</v>
      </c>
      <c r="D5" t="s">
        <v>6</v>
      </c>
    </row>
    <row r="6" spans="1:6">
      <c r="A6" s="6" t="s">
        <v>7</v>
      </c>
      <c r="B6" s="3"/>
      <c r="C6" s="3"/>
      <c r="D6" s="3"/>
    </row>
    <row r="7" spans="1:6">
      <c r="A7" t="s">
        <v>8</v>
      </c>
      <c r="B7" s="3"/>
      <c r="C7" s="3">
        <v>46033.307999999997</v>
      </c>
      <c r="D7" s="3"/>
    </row>
    <row r="8" spans="1:6">
      <c r="A8" t="s">
        <v>9</v>
      </c>
      <c r="B8" s="3"/>
      <c r="C8" s="3">
        <v>0.75366648000000003</v>
      </c>
      <c r="D8" s="3"/>
    </row>
    <row r="9" spans="1:6">
      <c r="A9" s="12" t="s">
        <v>10</v>
      </c>
      <c r="B9" s="13">
        <v>342</v>
      </c>
      <c r="C9" s="14" t="str">
        <f>"F"&amp;B9</f>
        <v>F342</v>
      </c>
      <c r="D9" s="15" t="str">
        <f>"G"&amp;B9</f>
        <v>G342</v>
      </c>
    </row>
    <row r="10" spans="1:6">
      <c r="A10"/>
      <c r="B10"/>
      <c r="C10" s="16" t="s">
        <v>11</v>
      </c>
      <c r="D10" s="16" t="s">
        <v>12</v>
      </c>
      <c r="E10"/>
    </row>
    <row r="11" spans="1:6">
      <c r="A11" t="s">
        <v>13</v>
      </c>
      <c r="B11"/>
      <c r="C11" s="17">
        <f ca="1">INTERCEPT(INDIRECT($D$9):G970,INDIRECT($C$9):F970)</f>
        <v>3.2505045664389318E-3</v>
      </c>
      <c r="D11" s="18"/>
      <c r="E11"/>
    </row>
    <row r="12" spans="1:6">
      <c r="A12" t="s">
        <v>14</v>
      </c>
      <c r="B12"/>
      <c r="C12" s="17">
        <f ca="1">SLOPE(INDIRECT($D$9):G970,INDIRECT($C$9):F970)</f>
        <v>-2.9067744663131144E-6</v>
      </c>
      <c r="D12" s="18"/>
      <c r="E12"/>
    </row>
    <row r="13" spans="1:6">
      <c r="A13" t="s">
        <v>15</v>
      </c>
      <c r="B13"/>
      <c r="C13" s="18" t="s">
        <v>16</v>
      </c>
    </row>
    <row r="14" spans="1:6">
      <c r="A14"/>
      <c r="B14"/>
      <c r="C14"/>
    </row>
    <row r="15" spans="1:6">
      <c r="A15" s="6" t="s">
        <v>17</v>
      </c>
      <c r="B15"/>
      <c r="C15" s="19">
        <f ca="1">(C7+C11)+(C8+C12)*INT(MAX(F21:F3511))</f>
        <v>59885.647726389871</v>
      </c>
      <c r="E15" s="12" t="s">
        <v>18</v>
      </c>
      <c r="F15" s="11">
        <v>1</v>
      </c>
    </row>
    <row r="16" spans="1:6">
      <c r="A16" s="6" t="s">
        <v>19</v>
      </c>
      <c r="B16"/>
      <c r="C16" s="19">
        <f ca="1">+C8+C12</f>
        <v>0.75366357322553368</v>
      </c>
      <c r="E16" s="12" t="s">
        <v>20</v>
      </c>
      <c r="F16" s="17">
        <f ca="1">NOW()+15018.5+$C$5/24</f>
        <v>60162.807441550925</v>
      </c>
    </row>
    <row r="17" spans="1:21">
      <c r="A17" s="12" t="s">
        <v>21</v>
      </c>
      <c r="B17"/>
      <c r="C17">
        <f>COUNT(C21:C2169)</f>
        <v>347</v>
      </c>
      <c r="E17" s="12" t="s">
        <v>22</v>
      </c>
      <c r="F17" s="17">
        <f ca="1">ROUND(2*(F16-$C$7)/$C$8,0)/2+F15</f>
        <v>18748.5</v>
      </c>
    </row>
    <row r="18" spans="1:21">
      <c r="A18" s="6" t="s">
        <v>23</v>
      </c>
      <c r="B18"/>
      <c r="C18" s="20">
        <f ca="1">+C15</f>
        <v>59885.647726389871</v>
      </c>
      <c r="D18" s="21">
        <f ca="1">+C16</f>
        <v>0.75366357322553368</v>
      </c>
      <c r="E18" s="12" t="s">
        <v>24</v>
      </c>
      <c r="F18" s="15">
        <f ca="1">ROUND(2*(F16-$C$15)/$C$16,0)/2+F15</f>
        <v>368.5</v>
      </c>
    </row>
    <row r="19" spans="1:21">
      <c r="E19" s="12" t="s">
        <v>25</v>
      </c>
      <c r="F19" s="22">
        <f ca="1">+$C$15+$C$16*F18-15018.5-$C$5/24</f>
        <v>45145.268586456812</v>
      </c>
    </row>
    <row r="20" spans="1:21">
      <c r="A20" s="16" t="s">
        <v>26</v>
      </c>
      <c r="B20" s="16" t="s">
        <v>27</v>
      </c>
      <c r="C20" s="16" t="s">
        <v>28</v>
      </c>
      <c r="D20" s="16" t="s">
        <v>29</v>
      </c>
      <c r="E20" s="16" t="s">
        <v>30</v>
      </c>
      <c r="F20" s="16" t="s">
        <v>31</v>
      </c>
      <c r="G20" s="16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6" t="s">
        <v>42</v>
      </c>
      <c r="U20" s="23" t="s">
        <v>43</v>
      </c>
    </row>
    <row r="21" spans="1:21" s="26" customFormat="1">
      <c r="A21" s="24" t="s">
        <v>44</v>
      </c>
      <c r="B21" s="24"/>
      <c r="C21" s="25">
        <v>26987.413</v>
      </c>
      <c r="D21" s="25"/>
      <c r="E21" s="26">
        <f t="shared" ref="E21:E84" si="0">+(C21-C$7)/C$8</f>
        <v>-25270.985914087618</v>
      </c>
      <c r="F21" s="26">
        <f t="shared" ref="F21:F84" si="1">ROUND(2*E21,0)/2</f>
        <v>-25271</v>
      </c>
      <c r="G21" s="26">
        <f t="shared" ref="G21:G84" si="2">+C21-(C$7+F21*C$8)</f>
        <v>1.061608000236447E-2</v>
      </c>
      <c r="H21" s="26">
        <f t="shared" ref="H21:H43" si="3">+G21</f>
        <v>1.061608000236447E-2</v>
      </c>
      <c r="Q21" s="93">
        <f t="shared" ref="Q21:Q84" si="4">+C21-15018.5</f>
        <v>11968.913</v>
      </c>
    </row>
    <row r="22" spans="1:21" s="29" customFormat="1">
      <c r="A22" s="27" t="s">
        <v>44</v>
      </c>
      <c r="B22" s="27"/>
      <c r="C22" s="28">
        <v>27061.254000000001</v>
      </c>
      <c r="D22" s="28"/>
      <c r="E22" s="29">
        <f t="shared" si="0"/>
        <v>-25173.01021534087</v>
      </c>
      <c r="F22" s="29">
        <f t="shared" si="1"/>
        <v>-25173</v>
      </c>
      <c r="G22" s="29">
        <f t="shared" si="2"/>
        <v>-7.698959994741017E-3</v>
      </c>
      <c r="H22" s="29">
        <f t="shared" si="3"/>
        <v>-7.698959994741017E-3</v>
      </c>
      <c r="Q22" s="94">
        <f t="shared" si="4"/>
        <v>12042.754000000001</v>
      </c>
    </row>
    <row r="23" spans="1:21" s="29" customFormat="1">
      <c r="A23" s="27" t="s">
        <v>44</v>
      </c>
      <c r="B23" s="27"/>
      <c r="C23" s="28">
        <v>27397.38</v>
      </c>
      <c r="D23" s="28"/>
      <c r="E23" s="29">
        <f t="shared" si="0"/>
        <v>-24727.022488780443</v>
      </c>
      <c r="F23" s="29">
        <f t="shared" si="1"/>
        <v>-24727</v>
      </c>
      <c r="G23" s="29">
        <f t="shared" si="2"/>
        <v>-1.6949039996688953E-2</v>
      </c>
      <c r="H23" s="29">
        <f t="shared" si="3"/>
        <v>-1.6949039996688953E-2</v>
      </c>
      <c r="Q23" s="94">
        <f t="shared" si="4"/>
        <v>12378.880000000001</v>
      </c>
    </row>
    <row r="24" spans="1:21" s="29" customFormat="1">
      <c r="A24" s="27" t="s">
        <v>44</v>
      </c>
      <c r="B24" s="27"/>
      <c r="C24" s="28">
        <v>27471.267</v>
      </c>
      <c r="D24" s="28"/>
      <c r="E24" s="29">
        <f t="shared" si="0"/>
        <v>-24628.985755078291</v>
      </c>
      <c r="F24" s="29">
        <f t="shared" si="1"/>
        <v>-24629</v>
      </c>
      <c r="G24" s="29">
        <f t="shared" si="2"/>
        <v>1.0735920004663058E-2</v>
      </c>
      <c r="H24" s="29">
        <f t="shared" si="3"/>
        <v>1.0735920004663058E-2</v>
      </c>
      <c r="Q24" s="94">
        <f t="shared" si="4"/>
        <v>12452.767</v>
      </c>
    </row>
    <row r="25" spans="1:21" s="29" customFormat="1">
      <c r="A25" s="27" t="s">
        <v>44</v>
      </c>
      <c r="B25" s="27"/>
      <c r="C25" s="28">
        <v>27684.544000000002</v>
      </c>
      <c r="D25" s="28"/>
      <c r="E25" s="29">
        <f t="shared" si="0"/>
        <v>-24345.999838018528</v>
      </c>
      <c r="F25" s="29">
        <f t="shared" si="1"/>
        <v>-24346</v>
      </c>
      <c r="G25" s="29">
        <f t="shared" si="2"/>
        <v>1.2208000407554209E-4</v>
      </c>
      <c r="H25" s="29">
        <f t="shared" si="3"/>
        <v>1.2208000407554209E-4</v>
      </c>
      <c r="Q25" s="94">
        <f t="shared" si="4"/>
        <v>12666.044000000002</v>
      </c>
    </row>
    <row r="26" spans="1:21" s="29" customFormat="1">
      <c r="A26" s="27" t="s">
        <v>44</v>
      </c>
      <c r="B26" s="27"/>
      <c r="C26" s="28">
        <v>28397.531999999999</v>
      </c>
      <c r="D26" s="28"/>
      <c r="E26" s="29">
        <f t="shared" si="0"/>
        <v>-23399.973951342505</v>
      </c>
      <c r="F26" s="29">
        <f t="shared" si="1"/>
        <v>-23400</v>
      </c>
      <c r="G26" s="29">
        <f t="shared" si="2"/>
        <v>1.9632000003184658E-2</v>
      </c>
      <c r="H26" s="29">
        <f t="shared" si="3"/>
        <v>1.9632000003184658E-2</v>
      </c>
      <c r="Q26" s="94">
        <f t="shared" si="4"/>
        <v>13379.031999999999</v>
      </c>
    </row>
    <row r="27" spans="1:21" s="29" customFormat="1">
      <c r="A27" s="27" t="s">
        <v>44</v>
      </c>
      <c r="B27" s="27"/>
      <c r="C27" s="28">
        <v>28835.402999999998</v>
      </c>
      <c r="D27" s="28"/>
      <c r="E27" s="29">
        <f t="shared" si="0"/>
        <v>-22818.986191345539</v>
      </c>
      <c r="F27" s="29">
        <f t="shared" si="1"/>
        <v>-22819</v>
      </c>
      <c r="G27" s="29">
        <f t="shared" si="2"/>
        <v>1.0407120000309078E-2</v>
      </c>
      <c r="H27" s="29">
        <f t="shared" si="3"/>
        <v>1.0407120000309078E-2</v>
      </c>
      <c r="Q27" s="94">
        <f t="shared" si="4"/>
        <v>13816.902999999998</v>
      </c>
    </row>
    <row r="28" spans="1:21" s="29" customFormat="1">
      <c r="A28" s="27" t="s">
        <v>44</v>
      </c>
      <c r="B28" s="27"/>
      <c r="C28" s="28">
        <v>29193.364000000001</v>
      </c>
      <c r="D28" s="28"/>
      <c r="E28" s="29">
        <f t="shared" si="0"/>
        <v>-22344.02676366872</v>
      </c>
      <c r="F28" s="29">
        <f t="shared" si="1"/>
        <v>-22344</v>
      </c>
      <c r="G28" s="29">
        <f t="shared" si="2"/>
        <v>-2.0170879994111601E-2</v>
      </c>
      <c r="H28" s="29">
        <f t="shared" si="3"/>
        <v>-2.0170879994111601E-2</v>
      </c>
      <c r="Q28" s="94">
        <f t="shared" si="4"/>
        <v>14174.864000000001</v>
      </c>
    </row>
    <row r="29" spans="1:21" s="29" customFormat="1">
      <c r="A29" s="27" t="s">
        <v>44</v>
      </c>
      <c r="B29" s="27"/>
      <c r="C29" s="28">
        <v>35716.377</v>
      </c>
      <c r="D29" s="28"/>
      <c r="E29" s="29">
        <f t="shared" si="0"/>
        <v>-13688.98746830295</v>
      </c>
      <c r="F29" s="29">
        <f t="shared" si="1"/>
        <v>-13689</v>
      </c>
      <c r="G29" s="29">
        <f t="shared" si="2"/>
        <v>9.444720002647955E-3</v>
      </c>
      <c r="H29" s="29">
        <f t="shared" si="3"/>
        <v>9.444720002647955E-3</v>
      </c>
      <c r="Q29" s="94">
        <f t="shared" si="4"/>
        <v>20697.877</v>
      </c>
    </row>
    <row r="30" spans="1:21" s="29" customFormat="1">
      <c r="A30" s="27" t="s">
        <v>44</v>
      </c>
      <c r="B30" s="27"/>
      <c r="C30" s="28">
        <v>35722.410000000003</v>
      </c>
      <c r="D30" s="28"/>
      <c r="E30" s="29">
        <f t="shared" si="0"/>
        <v>-13680.982601216381</v>
      </c>
      <c r="F30" s="29">
        <f t="shared" si="1"/>
        <v>-13681</v>
      </c>
      <c r="G30" s="29">
        <f t="shared" si="2"/>
        <v>1.3112880005792249E-2</v>
      </c>
      <c r="H30" s="29">
        <f t="shared" si="3"/>
        <v>1.3112880005792249E-2</v>
      </c>
      <c r="Q30" s="94">
        <f t="shared" si="4"/>
        <v>20703.910000000003</v>
      </c>
    </row>
    <row r="31" spans="1:21" s="29" customFormat="1">
      <c r="A31" s="27" t="s">
        <v>44</v>
      </c>
      <c r="B31" s="27"/>
      <c r="C31" s="28">
        <v>35725.42</v>
      </c>
      <c r="D31" s="28"/>
      <c r="E31" s="29">
        <f t="shared" si="0"/>
        <v>-13676.988792177674</v>
      </c>
      <c r="F31" s="29">
        <f t="shared" si="1"/>
        <v>-13677</v>
      </c>
      <c r="G31" s="29">
        <f t="shared" si="2"/>
        <v>8.4469599969452247E-3</v>
      </c>
      <c r="H31" s="29">
        <f t="shared" si="3"/>
        <v>8.4469599969452247E-3</v>
      </c>
      <c r="Q31" s="94">
        <f t="shared" si="4"/>
        <v>20706.919999999998</v>
      </c>
    </row>
    <row r="32" spans="1:21" s="29" customFormat="1">
      <c r="A32" s="27" t="s">
        <v>45</v>
      </c>
      <c r="B32" s="27"/>
      <c r="C32" s="28">
        <v>35744.256999999998</v>
      </c>
      <c r="D32" s="28"/>
      <c r="E32" s="29">
        <f t="shared" si="0"/>
        <v>-13651.99497793772</v>
      </c>
      <c r="F32" s="29">
        <f t="shared" si="1"/>
        <v>-13652</v>
      </c>
      <c r="G32" s="29">
        <f t="shared" si="2"/>
        <v>3.7849600048502907E-3</v>
      </c>
      <c r="H32" s="29">
        <f t="shared" si="3"/>
        <v>3.7849600048502907E-3</v>
      </c>
      <c r="Q32" s="94">
        <f t="shared" si="4"/>
        <v>20725.756999999998</v>
      </c>
    </row>
    <row r="33" spans="1:17" s="29" customFormat="1">
      <c r="A33" s="27" t="s">
        <v>45</v>
      </c>
      <c r="B33" s="27"/>
      <c r="C33" s="28">
        <v>35746.527000000002</v>
      </c>
      <c r="D33" s="28"/>
      <c r="E33" s="29">
        <f t="shared" si="0"/>
        <v>-13648.98303557297</v>
      </c>
      <c r="F33" s="29">
        <f t="shared" si="1"/>
        <v>-13649</v>
      </c>
      <c r="G33" s="29">
        <f t="shared" si="2"/>
        <v>1.2785520004399586E-2</v>
      </c>
      <c r="H33" s="29">
        <f t="shared" si="3"/>
        <v>1.2785520004399586E-2</v>
      </c>
      <c r="Q33" s="94">
        <f t="shared" si="4"/>
        <v>20728.027000000002</v>
      </c>
    </row>
    <row r="34" spans="1:17" s="29" customFormat="1">
      <c r="A34" s="27" t="s">
        <v>45</v>
      </c>
      <c r="B34" s="27"/>
      <c r="C34" s="28">
        <v>35749.54</v>
      </c>
      <c r="D34" s="28"/>
      <c r="E34" s="29">
        <f t="shared" si="0"/>
        <v>-13644.985245993686</v>
      </c>
      <c r="F34" s="29">
        <f t="shared" si="1"/>
        <v>-13645</v>
      </c>
      <c r="G34" s="29">
        <f t="shared" si="2"/>
        <v>1.1119599999801721E-2</v>
      </c>
      <c r="H34" s="29">
        <f t="shared" si="3"/>
        <v>1.1119599999801721E-2</v>
      </c>
      <c r="Q34" s="94">
        <f t="shared" si="4"/>
        <v>20731.04</v>
      </c>
    </row>
    <row r="35" spans="1:17" s="29" customFormat="1">
      <c r="A35" s="27" t="s">
        <v>46</v>
      </c>
      <c r="B35" s="27"/>
      <c r="C35" s="28">
        <v>39026.478000000003</v>
      </c>
      <c r="D35" s="28"/>
      <c r="E35" s="29">
        <f t="shared" si="0"/>
        <v>-9296.9903610413912</v>
      </c>
      <c r="F35" s="29">
        <f t="shared" si="1"/>
        <v>-9297</v>
      </c>
      <c r="G35" s="29">
        <f t="shared" si="2"/>
        <v>7.2645600084797479E-3</v>
      </c>
      <c r="H35" s="29">
        <f t="shared" si="3"/>
        <v>7.2645600084797479E-3</v>
      </c>
      <c r="Q35" s="94">
        <f t="shared" si="4"/>
        <v>24007.978000000003</v>
      </c>
    </row>
    <row r="36" spans="1:17" s="29" customFormat="1">
      <c r="A36" s="27" t="s">
        <v>46</v>
      </c>
      <c r="B36" s="27"/>
      <c r="C36" s="28">
        <v>39029.502</v>
      </c>
      <c r="D36" s="28"/>
      <c r="E36" s="29">
        <f t="shared" si="0"/>
        <v>-9292.9779761466853</v>
      </c>
      <c r="F36" s="29">
        <f t="shared" si="1"/>
        <v>-9293</v>
      </c>
      <c r="G36" s="29">
        <f t="shared" si="2"/>
        <v>1.6598640002484899E-2</v>
      </c>
      <c r="H36" s="29">
        <f t="shared" si="3"/>
        <v>1.6598640002484899E-2</v>
      </c>
      <c r="Q36" s="94">
        <f t="shared" si="4"/>
        <v>24011.002</v>
      </c>
    </row>
    <row r="37" spans="1:17" s="29" customFormat="1">
      <c r="A37" s="27" t="s">
        <v>46</v>
      </c>
      <c r="B37" s="27"/>
      <c r="C37" s="28">
        <v>39054.353999999999</v>
      </c>
      <c r="D37" s="28"/>
      <c r="E37" s="29">
        <f t="shared" si="0"/>
        <v>-9260.0031780635873</v>
      </c>
      <c r="F37" s="29">
        <f t="shared" si="1"/>
        <v>-9260</v>
      </c>
      <c r="G37" s="29">
        <f t="shared" si="2"/>
        <v>-2.3951999974087812E-3</v>
      </c>
      <c r="H37" s="29">
        <f t="shared" si="3"/>
        <v>-2.3951999974087812E-3</v>
      </c>
      <c r="Q37" s="94">
        <f t="shared" si="4"/>
        <v>24035.853999999999</v>
      </c>
    </row>
    <row r="38" spans="1:17" s="29" customFormat="1">
      <c r="A38" s="27" t="s">
        <v>46</v>
      </c>
      <c r="B38" s="27"/>
      <c r="C38" s="28">
        <v>39057.387000000002</v>
      </c>
      <c r="D38" s="28"/>
      <c r="E38" s="29">
        <f t="shared" si="0"/>
        <v>-9255.9788515471646</v>
      </c>
      <c r="F38" s="29">
        <f t="shared" si="1"/>
        <v>-9256</v>
      </c>
      <c r="G38" s="29">
        <f t="shared" si="2"/>
        <v>1.5938880009343848E-2</v>
      </c>
      <c r="H38" s="29">
        <f t="shared" si="3"/>
        <v>1.5938880009343848E-2</v>
      </c>
      <c r="Q38" s="94">
        <f t="shared" si="4"/>
        <v>24038.887000000002</v>
      </c>
    </row>
    <row r="39" spans="1:17" s="29" customFormat="1">
      <c r="A39" s="27" t="s">
        <v>46</v>
      </c>
      <c r="B39" s="27"/>
      <c r="C39" s="28">
        <v>39088.275000000001</v>
      </c>
      <c r="D39" s="28"/>
      <c r="E39" s="29">
        <f t="shared" si="0"/>
        <v>-9214.9952058369308</v>
      </c>
      <c r="F39" s="29">
        <f t="shared" si="1"/>
        <v>-9215</v>
      </c>
      <c r="G39" s="29">
        <f t="shared" si="2"/>
        <v>3.6132000022917055E-3</v>
      </c>
      <c r="H39" s="29">
        <f t="shared" si="3"/>
        <v>3.6132000022917055E-3</v>
      </c>
      <c r="Q39" s="94">
        <f t="shared" si="4"/>
        <v>24069.775000000001</v>
      </c>
    </row>
    <row r="40" spans="1:17" s="29" customFormat="1">
      <c r="A40" s="27" t="s">
        <v>46</v>
      </c>
      <c r="B40" s="27"/>
      <c r="C40" s="28">
        <v>39146.298000000003</v>
      </c>
      <c r="D40" s="28"/>
      <c r="E40" s="29">
        <f t="shared" si="0"/>
        <v>-9138.0075706697135</v>
      </c>
      <c r="F40" s="29">
        <f t="shared" si="1"/>
        <v>-9138</v>
      </c>
      <c r="G40" s="29">
        <f t="shared" si="2"/>
        <v>-5.7057599915424362E-3</v>
      </c>
      <c r="H40" s="29">
        <f t="shared" si="3"/>
        <v>-5.7057599915424362E-3</v>
      </c>
      <c r="Q40" s="94">
        <f t="shared" si="4"/>
        <v>24127.798000000003</v>
      </c>
    </row>
    <row r="41" spans="1:17" s="29" customFormat="1">
      <c r="A41" s="27" t="s">
        <v>46</v>
      </c>
      <c r="B41" s="27"/>
      <c r="C41" s="28">
        <v>39381.478000000003</v>
      </c>
      <c r="D41" s="28"/>
      <c r="E41" s="29">
        <f t="shared" si="0"/>
        <v>-8825.9597269073111</v>
      </c>
      <c r="F41" s="29">
        <f t="shared" si="1"/>
        <v>-8826</v>
      </c>
      <c r="G41" s="29">
        <f t="shared" si="2"/>
        <v>3.0352480003784876E-2</v>
      </c>
      <c r="H41" s="29">
        <f t="shared" si="3"/>
        <v>3.0352480003784876E-2</v>
      </c>
      <c r="Q41" s="94">
        <f t="shared" si="4"/>
        <v>24362.978000000003</v>
      </c>
    </row>
    <row r="42" spans="1:17" s="29" customFormat="1">
      <c r="A42" s="27" t="s">
        <v>47</v>
      </c>
      <c r="B42" s="27"/>
      <c r="C42" s="28">
        <v>40840.561000000002</v>
      </c>
      <c r="D42" s="28"/>
      <c r="E42" s="29">
        <f t="shared" si="0"/>
        <v>-6889.9800346699722</v>
      </c>
      <c r="F42" s="29">
        <f t="shared" si="1"/>
        <v>-6890</v>
      </c>
      <c r="G42" s="29">
        <f t="shared" si="2"/>
        <v>1.5047200002300087E-2</v>
      </c>
      <c r="H42" s="29">
        <f t="shared" si="3"/>
        <v>1.5047200002300087E-2</v>
      </c>
      <c r="Q42" s="94">
        <f t="shared" si="4"/>
        <v>25822.061000000002</v>
      </c>
    </row>
    <row r="43" spans="1:17" s="29" customFormat="1">
      <c r="A43" s="27" t="s">
        <v>47</v>
      </c>
      <c r="B43" s="27"/>
      <c r="C43" s="28">
        <v>40850.360999999997</v>
      </c>
      <c r="D43" s="28"/>
      <c r="E43" s="29">
        <f t="shared" si="0"/>
        <v>-6876.9769354741638</v>
      </c>
      <c r="F43" s="29">
        <f t="shared" si="1"/>
        <v>-6877</v>
      </c>
      <c r="G43" s="29">
        <f t="shared" si="2"/>
        <v>1.7382960002578329E-2</v>
      </c>
      <c r="H43" s="29">
        <f t="shared" si="3"/>
        <v>1.7382960002578329E-2</v>
      </c>
      <c r="Q43" s="94">
        <f t="shared" si="4"/>
        <v>25831.860999999997</v>
      </c>
    </row>
    <row r="44" spans="1:17" s="29" customFormat="1">
      <c r="A44" s="27" t="s">
        <v>48</v>
      </c>
      <c r="B44" s="27"/>
      <c r="C44" s="28">
        <v>40865.432000000001</v>
      </c>
      <c r="D44" s="28"/>
      <c r="E44" s="29">
        <f t="shared" si="0"/>
        <v>-6856.9800264965961</v>
      </c>
      <c r="F44" s="29">
        <f t="shared" si="1"/>
        <v>-6857</v>
      </c>
      <c r="G44" s="29">
        <f t="shared" si="2"/>
        <v>1.5053360002639238E-2</v>
      </c>
      <c r="I44" s="29">
        <f t="shared" ref="I44:I75" si="5">+G44</f>
        <v>1.5053360002639238E-2</v>
      </c>
      <c r="Q44" s="94">
        <f t="shared" si="4"/>
        <v>25846.932000000001</v>
      </c>
    </row>
    <row r="45" spans="1:17" s="33" customFormat="1">
      <c r="A45" s="30" t="s">
        <v>49</v>
      </c>
      <c r="B45" s="31" t="s">
        <v>50</v>
      </c>
      <c r="C45" s="32">
        <v>40890.31</v>
      </c>
      <c r="D45" s="28"/>
      <c r="E45" s="29">
        <f t="shared" si="0"/>
        <v>-6823.9707303952264</v>
      </c>
      <c r="F45" s="29">
        <f t="shared" si="1"/>
        <v>-6824</v>
      </c>
      <c r="G45" s="29">
        <f t="shared" si="2"/>
        <v>2.2059520000766497E-2</v>
      </c>
      <c r="H45" s="29"/>
      <c r="I45" s="29">
        <f t="shared" si="5"/>
        <v>2.2059520000766497E-2</v>
      </c>
      <c r="J45" s="29"/>
      <c r="K45" s="29"/>
      <c r="M45" s="29"/>
      <c r="N45" s="29"/>
      <c r="O45" s="29"/>
      <c r="P45" s="29"/>
      <c r="Q45" s="94">
        <f t="shared" si="4"/>
        <v>25871.809999999998</v>
      </c>
    </row>
    <row r="46" spans="1:17" s="33" customFormat="1">
      <c r="A46" s="30" t="s">
        <v>51</v>
      </c>
      <c r="B46" s="31" t="s">
        <v>50</v>
      </c>
      <c r="C46" s="32">
        <v>41599.481</v>
      </c>
      <c r="D46" s="34"/>
      <c r="E46" s="29">
        <f t="shared" si="0"/>
        <v>-5883.0094181712811</v>
      </c>
      <c r="F46" s="29">
        <f t="shared" si="1"/>
        <v>-5883</v>
      </c>
      <c r="G46" s="29">
        <f t="shared" si="2"/>
        <v>-7.0981600001687184E-3</v>
      </c>
      <c r="H46" s="29"/>
      <c r="I46" s="29">
        <f t="shared" si="5"/>
        <v>-7.0981600001687184E-3</v>
      </c>
      <c r="J46" s="29"/>
      <c r="K46" s="29"/>
      <c r="M46" s="29"/>
      <c r="N46" s="29"/>
      <c r="O46" s="29"/>
      <c r="P46" s="29"/>
      <c r="Q46" s="94">
        <f t="shared" si="4"/>
        <v>26580.981</v>
      </c>
    </row>
    <row r="47" spans="1:17" s="33" customFormat="1">
      <c r="A47" s="30" t="s">
        <v>52</v>
      </c>
      <c r="B47" s="31" t="s">
        <v>50</v>
      </c>
      <c r="C47" s="32">
        <v>42684.777999999998</v>
      </c>
      <c r="D47" s="34"/>
      <c r="E47" s="29">
        <f t="shared" si="0"/>
        <v>-4442.9865051182833</v>
      </c>
      <c r="F47" s="29">
        <f t="shared" si="1"/>
        <v>-4443</v>
      </c>
      <c r="G47" s="29">
        <f t="shared" si="2"/>
        <v>1.0170640001888387E-2</v>
      </c>
      <c r="H47" s="29"/>
      <c r="I47" s="29">
        <f t="shared" si="5"/>
        <v>1.0170640001888387E-2</v>
      </c>
      <c r="J47" s="29"/>
      <c r="K47" s="29"/>
      <c r="M47" s="29"/>
      <c r="N47" s="29"/>
      <c r="O47" s="29"/>
      <c r="P47" s="29"/>
      <c r="Q47" s="94">
        <f t="shared" si="4"/>
        <v>27666.277999999998</v>
      </c>
    </row>
    <row r="48" spans="1:17" s="29" customFormat="1">
      <c r="A48" s="27" t="s">
        <v>53</v>
      </c>
      <c r="B48" s="27"/>
      <c r="C48" s="28">
        <v>42993.785000000003</v>
      </c>
      <c r="D48" s="28" t="s">
        <v>16</v>
      </c>
      <c r="E48" s="29">
        <f t="shared" si="0"/>
        <v>-4032.9815384651229</v>
      </c>
      <c r="F48" s="29">
        <f t="shared" si="1"/>
        <v>-4033</v>
      </c>
      <c r="G48" s="29">
        <f t="shared" si="2"/>
        <v>1.3913840004533995E-2</v>
      </c>
      <c r="I48" s="29">
        <f t="shared" si="5"/>
        <v>1.3913840004533995E-2</v>
      </c>
      <c r="Q48" s="94">
        <f t="shared" si="4"/>
        <v>27975.285000000003</v>
      </c>
    </row>
    <row r="49" spans="1:17" s="29" customFormat="1">
      <c r="A49" s="27" t="s">
        <v>53</v>
      </c>
      <c r="B49" s="27"/>
      <c r="C49" s="28">
        <v>43033.732000000004</v>
      </c>
      <c r="D49" s="28" t="s">
        <v>16</v>
      </c>
      <c r="E49" s="29">
        <f t="shared" si="0"/>
        <v>-3979.9779870798998</v>
      </c>
      <c r="F49" s="29">
        <f t="shared" si="1"/>
        <v>-3980</v>
      </c>
      <c r="G49" s="29">
        <f t="shared" si="2"/>
        <v>1.6590400009590667E-2</v>
      </c>
      <c r="I49" s="29">
        <f t="shared" si="5"/>
        <v>1.6590400009590667E-2</v>
      </c>
      <c r="Q49" s="94">
        <f t="shared" si="4"/>
        <v>28015.232000000004</v>
      </c>
    </row>
    <row r="50" spans="1:17" s="29" customFormat="1">
      <c r="A50" s="27" t="s">
        <v>53</v>
      </c>
      <c r="B50" s="27"/>
      <c r="C50" s="28">
        <v>43036.74</v>
      </c>
      <c r="D50" s="28" t="s">
        <v>16</v>
      </c>
      <c r="E50" s="29">
        <f t="shared" si="0"/>
        <v>-3975.9868317349064</v>
      </c>
      <c r="F50" s="29">
        <f t="shared" si="1"/>
        <v>-3976</v>
      </c>
      <c r="G50" s="29">
        <f t="shared" si="2"/>
        <v>9.9244800003361888E-3</v>
      </c>
      <c r="I50" s="29">
        <f t="shared" si="5"/>
        <v>9.9244800003361888E-3</v>
      </c>
      <c r="Q50" s="94">
        <f t="shared" si="4"/>
        <v>28018.239999999998</v>
      </c>
    </row>
    <row r="51" spans="1:17" s="29" customFormat="1">
      <c r="A51" s="27" t="s">
        <v>53</v>
      </c>
      <c r="B51" s="27"/>
      <c r="C51" s="28">
        <v>43073.667000000001</v>
      </c>
      <c r="D51" s="28" t="s">
        <v>16</v>
      </c>
      <c r="E51" s="29">
        <f t="shared" si="0"/>
        <v>-3926.9903578569606</v>
      </c>
      <c r="F51" s="29">
        <f t="shared" si="1"/>
        <v>-3927</v>
      </c>
      <c r="G51" s="29">
        <f t="shared" si="2"/>
        <v>7.2669600049266592E-3</v>
      </c>
      <c r="I51" s="29">
        <f t="shared" si="5"/>
        <v>7.2669600049266592E-3</v>
      </c>
      <c r="Q51" s="94">
        <f t="shared" si="4"/>
        <v>28055.167000000001</v>
      </c>
    </row>
    <row r="52" spans="1:17" s="29" customFormat="1">
      <c r="A52" s="27" t="s">
        <v>53</v>
      </c>
      <c r="B52" s="27"/>
      <c r="C52" s="28">
        <v>43098.544999999998</v>
      </c>
      <c r="D52" s="28" t="s">
        <v>16</v>
      </c>
      <c r="E52" s="29">
        <f t="shared" si="0"/>
        <v>-3893.9810617555909</v>
      </c>
      <c r="F52" s="29">
        <f t="shared" si="1"/>
        <v>-3894</v>
      </c>
      <c r="G52" s="29">
        <f t="shared" si="2"/>
        <v>1.4273120003053918E-2</v>
      </c>
      <c r="I52" s="29">
        <f t="shared" si="5"/>
        <v>1.4273120003053918E-2</v>
      </c>
      <c r="Q52" s="94">
        <f t="shared" si="4"/>
        <v>28080.044999999998</v>
      </c>
    </row>
    <row r="53" spans="1:17" s="29" customFormat="1">
      <c r="A53" s="27" t="s">
        <v>53</v>
      </c>
      <c r="B53" s="27"/>
      <c r="C53" s="28">
        <v>43101.559000000001</v>
      </c>
      <c r="D53" s="28" t="s">
        <v>16</v>
      </c>
      <c r="E53" s="29">
        <f t="shared" si="0"/>
        <v>-3889.9819453294463</v>
      </c>
      <c r="F53" s="29">
        <f t="shared" si="1"/>
        <v>-3890</v>
      </c>
      <c r="G53" s="29">
        <f t="shared" si="2"/>
        <v>1.3607200002297759E-2</v>
      </c>
      <c r="I53" s="29">
        <f t="shared" si="5"/>
        <v>1.3607200002297759E-2</v>
      </c>
      <c r="Q53" s="94">
        <f t="shared" si="4"/>
        <v>28083.059000000001</v>
      </c>
    </row>
    <row r="54" spans="1:17" s="29" customFormat="1">
      <c r="A54" s="27" t="s">
        <v>53</v>
      </c>
      <c r="B54" s="27"/>
      <c r="C54" s="28">
        <v>43113.612000000001</v>
      </c>
      <c r="D54" s="28" t="s">
        <v>16</v>
      </c>
      <c r="E54" s="29">
        <f t="shared" si="0"/>
        <v>-3873.9894601654519</v>
      </c>
      <c r="F54" s="29">
        <f t="shared" si="1"/>
        <v>-3874</v>
      </c>
      <c r="G54" s="29">
        <f t="shared" si="2"/>
        <v>7.9435200022999197E-3</v>
      </c>
      <c r="I54" s="29">
        <f t="shared" si="5"/>
        <v>7.9435200022999197E-3</v>
      </c>
      <c r="Q54" s="94">
        <f t="shared" si="4"/>
        <v>28095.112000000001</v>
      </c>
    </row>
    <row r="55" spans="1:17" s="29" customFormat="1">
      <c r="A55" s="27" t="s">
        <v>53</v>
      </c>
      <c r="B55" s="27"/>
      <c r="C55" s="28">
        <v>43131.705000000002</v>
      </c>
      <c r="D55" s="28" t="s">
        <v>16</v>
      </c>
      <c r="E55" s="29">
        <f t="shared" si="0"/>
        <v>-3849.982819986893</v>
      </c>
      <c r="F55" s="29">
        <f t="shared" si="1"/>
        <v>-3850</v>
      </c>
      <c r="G55" s="29">
        <f t="shared" si="2"/>
        <v>1.2948000003234483E-2</v>
      </c>
      <c r="I55" s="29">
        <f t="shared" si="5"/>
        <v>1.2948000003234483E-2</v>
      </c>
      <c r="Q55" s="94">
        <f t="shared" si="4"/>
        <v>28113.205000000002</v>
      </c>
    </row>
    <row r="56" spans="1:17" s="29" customFormat="1">
      <c r="A56" s="27" t="s">
        <v>53</v>
      </c>
      <c r="B56" s="27"/>
      <c r="C56" s="28">
        <v>43143.752999999997</v>
      </c>
      <c r="D56" s="28" t="s">
        <v>16</v>
      </c>
      <c r="E56" s="29">
        <f t="shared" si="0"/>
        <v>-3833.9969690571884</v>
      </c>
      <c r="F56" s="29">
        <f t="shared" si="1"/>
        <v>-3834</v>
      </c>
      <c r="G56" s="29">
        <f t="shared" si="2"/>
        <v>2.2843199985800311E-3</v>
      </c>
      <c r="I56" s="29">
        <f t="shared" si="5"/>
        <v>2.2843199985800311E-3</v>
      </c>
      <c r="Q56" s="94">
        <f t="shared" si="4"/>
        <v>28125.252999999997</v>
      </c>
    </row>
    <row r="57" spans="1:17" s="29" customFormat="1">
      <c r="A57" s="27" t="s">
        <v>53</v>
      </c>
      <c r="B57" s="27"/>
      <c r="C57" s="28">
        <v>43143.764000000003</v>
      </c>
      <c r="D57" s="28" t="s">
        <v>16</v>
      </c>
      <c r="E57" s="29">
        <f t="shared" si="0"/>
        <v>-3833.9823737417569</v>
      </c>
      <c r="F57" s="29">
        <f t="shared" si="1"/>
        <v>-3834</v>
      </c>
      <c r="G57" s="29">
        <f t="shared" si="2"/>
        <v>1.3284320004459005E-2</v>
      </c>
      <c r="I57" s="29">
        <f t="shared" si="5"/>
        <v>1.3284320004459005E-2</v>
      </c>
      <c r="Q57" s="94">
        <f t="shared" si="4"/>
        <v>28125.264000000003</v>
      </c>
    </row>
    <row r="58" spans="1:17" s="29" customFormat="1">
      <c r="A58" s="27" t="s">
        <v>53</v>
      </c>
      <c r="B58" s="27"/>
      <c r="C58" s="28">
        <v>43446.726999999999</v>
      </c>
      <c r="D58" s="28" t="s">
        <v>16</v>
      </c>
      <c r="E58" s="29">
        <f t="shared" si="0"/>
        <v>-3431.9968694905979</v>
      </c>
      <c r="F58" s="29">
        <f t="shared" si="1"/>
        <v>-3432</v>
      </c>
      <c r="G58" s="29">
        <f t="shared" si="2"/>
        <v>2.3593600053573027E-3</v>
      </c>
      <c r="I58" s="29">
        <f t="shared" si="5"/>
        <v>2.3593600053573027E-3</v>
      </c>
      <c r="Q58" s="94">
        <f t="shared" si="4"/>
        <v>28428.226999999999</v>
      </c>
    </row>
    <row r="59" spans="1:17" s="29" customFormat="1">
      <c r="A59" s="27" t="s">
        <v>53</v>
      </c>
      <c r="B59" s="27"/>
      <c r="C59" s="28">
        <v>43459.542999999998</v>
      </c>
      <c r="D59" s="28" t="s">
        <v>16</v>
      </c>
      <c r="E59" s="29">
        <f t="shared" si="0"/>
        <v>-3414.9920001749306</v>
      </c>
      <c r="F59" s="29">
        <f t="shared" si="1"/>
        <v>-3415</v>
      </c>
      <c r="G59" s="29">
        <f t="shared" si="2"/>
        <v>6.0291999980108812E-3</v>
      </c>
      <c r="I59" s="29">
        <f t="shared" si="5"/>
        <v>6.0291999980108812E-3</v>
      </c>
      <c r="Q59" s="94">
        <f t="shared" si="4"/>
        <v>28441.042999999998</v>
      </c>
    </row>
    <row r="60" spans="1:17" s="33" customFormat="1">
      <c r="A60" s="30" t="s">
        <v>54</v>
      </c>
      <c r="B60" s="31" t="s">
        <v>50</v>
      </c>
      <c r="C60" s="32">
        <v>43463.324999999997</v>
      </c>
      <c r="D60" s="34"/>
      <c r="E60" s="29">
        <f t="shared" si="0"/>
        <v>-3409.9738653628328</v>
      </c>
      <c r="F60" s="29">
        <f t="shared" si="1"/>
        <v>-3410</v>
      </c>
      <c r="G60" s="29">
        <f t="shared" si="2"/>
        <v>1.969680000183871E-2</v>
      </c>
      <c r="H60" s="29"/>
      <c r="I60" s="29">
        <f t="shared" si="5"/>
        <v>1.969680000183871E-2</v>
      </c>
      <c r="J60" s="29"/>
      <c r="K60" s="29"/>
      <c r="M60" s="29"/>
      <c r="N60" s="29"/>
      <c r="O60" s="29"/>
      <c r="P60" s="29"/>
      <c r="Q60" s="94">
        <f t="shared" si="4"/>
        <v>28444.824999999997</v>
      </c>
    </row>
    <row r="61" spans="1:17" s="29" customFormat="1">
      <c r="A61" s="27" t="s">
        <v>53</v>
      </c>
      <c r="B61" s="27"/>
      <c r="C61" s="28">
        <v>43465.572999999997</v>
      </c>
      <c r="D61" s="28" t="s">
        <v>16</v>
      </c>
      <c r="E61" s="29">
        <f t="shared" si="0"/>
        <v>-3406.9911136289365</v>
      </c>
      <c r="F61" s="29">
        <f t="shared" si="1"/>
        <v>-3407</v>
      </c>
      <c r="G61" s="29">
        <f t="shared" si="2"/>
        <v>6.697359996906016E-3</v>
      </c>
      <c r="I61" s="29">
        <f t="shared" si="5"/>
        <v>6.697359996906016E-3</v>
      </c>
      <c r="Q61" s="94">
        <f t="shared" si="4"/>
        <v>28447.072999999997</v>
      </c>
    </row>
    <row r="62" spans="1:17" s="29" customFormat="1">
      <c r="A62" s="27" t="s">
        <v>53</v>
      </c>
      <c r="B62" s="27"/>
      <c r="C62" s="28">
        <v>43489.688000000002</v>
      </c>
      <c r="D62" s="28" t="s">
        <v>16</v>
      </c>
      <c r="E62" s="29">
        <f t="shared" si="0"/>
        <v>-3374.9942016792297</v>
      </c>
      <c r="F62" s="29">
        <f t="shared" si="1"/>
        <v>-3375</v>
      </c>
      <c r="G62" s="29">
        <f t="shared" si="2"/>
        <v>4.3700000023818575E-3</v>
      </c>
      <c r="I62" s="29">
        <f t="shared" si="5"/>
        <v>4.3700000023818575E-3</v>
      </c>
      <c r="Q62" s="94">
        <f t="shared" si="4"/>
        <v>28471.188000000002</v>
      </c>
    </row>
    <row r="63" spans="1:17" s="33" customFormat="1">
      <c r="A63" s="30" t="s">
        <v>54</v>
      </c>
      <c r="B63" s="31" t="s">
        <v>50</v>
      </c>
      <c r="C63" s="32">
        <v>43490.45</v>
      </c>
      <c r="D63" s="34"/>
      <c r="E63" s="29">
        <f t="shared" si="0"/>
        <v>-3373.9831443744188</v>
      </c>
      <c r="F63" s="29">
        <f t="shared" si="1"/>
        <v>-3374</v>
      </c>
      <c r="G63" s="29">
        <f t="shared" si="2"/>
        <v>1.2703519998467527E-2</v>
      </c>
      <c r="H63" s="29"/>
      <c r="I63" s="29">
        <f t="shared" si="5"/>
        <v>1.2703519998467527E-2</v>
      </c>
      <c r="J63" s="29"/>
      <c r="K63" s="29"/>
      <c r="M63" s="29"/>
      <c r="N63" s="29"/>
      <c r="O63" s="29"/>
      <c r="P63" s="29"/>
      <c r="Q63" s="94">
        <f t="shared" si="4"/>
        <v>28471.949999999997</v>
      </c>
    </row>
    <row r="64" spans="1:17" s="29" customFormat="1">
      <c r="A64" s="27" t="s">
        <v>55</v>
      </c>
      <c r="B64" s="27"/>
      <c r="C64" s="28">
        <v>43509.29</v>
      </c>
      <c r="D64" s="28"/>
      <c r="E64" s="29">
        <f t="shared" si="0"/>
        <v>-3348.9853495938896</v>
      </c>
      <c r="F64" s="29">
        <f t="shared" si="1"/>
        <v>-3349</v>
      </c>
      <c r="G64" s="29">
        <f t="shared" si="2"/>
        <v>1.1041520003345795E-2</v>
      </c>
      <c r="I64" s="29">
        <f t="shared" si="5"/>
        <v>1.1041520003345795E-2</v>
      </c>
      <c r="Q64" s="94">
        <f t="shared" si="4"/>
        <v>28490.79</v>
      </c>
    </row>
    <row r="65" spans="1:17" s="29" customFormat="1">
      <c r="A65" s="27" t="s">
        <v>55</v>
      </c>
      <c r="B65" s="27"/>
      <c r="C65" s="28">
        <v>43515.31</v>
      </c>
      <c r="D65" s="28"/>
      <c r="E65" s="29">
        <f t="shared" si="0"/>
        <v>-3340.9977315164651</v>
      </c>
      <c r="F65" s="29">
        <f t="shared" si="1"/>
        <v>-3341</v>
      </c>
      <c r="G65" s="29">
        <f t="shared" si="2"/>
        <v>1.7096800002036616E-3</v>
      </c>
      <c r="I65" s="29">
        <f t="shared" si="5"/>
        <v>1.7096800002036616E-3</v>
      </c>
      <c r="Q65" s="94">
        <f t="shared" si="4"/>
        <v>28496.809999999998</v>
      </c>
    </row>
    <row r="66" spans="1:17" s="33" customFormat="1">
      <c r="A66" s="30" t="s">
        <v>56</v>
      </c>
      <c r="B66" s="31" t="s">
        <v>50</v>
      </c>
      <c r="C66" s="32">
        <v>43515.317999999999</v>
      </c>
      <c r="D66" s="34"/>
      <c r="E66" s="29">
        <f t="shared" si="0"/>
        <v>-3340.9871167416095</v>
      </c>
      <c r="F66" s="29">
        <f t="shared" si="1"/>
        <v>-3341</v>
      </c>
      <c r="G66" s="29">
        <f t="shared" si="2"/>
        <v>9.7096800018334761E-3</v>
      </c>
      <c r="H66" s="29"/>
      <c r="I66" s="29">
        <f t="shared" si="5"/>
        <v>9.7096800018334761E-3</v>
      </c>
      <c r="J66" s="29"/>
      <c r="K66" s="29"/>
      <c r="M66" s="29"/>
      <c r="N66" s="29"/>
      <c r="O66" s="29"/>
      <c r="P66" s="29"/>
      <c r="Q66" s="94">
        <f t="shared" si="4"/>
        <v>28496.817999999999</v>
      </c>
    </row>
    <row r="67" spans="1:17" s="33" customFormat="1">
      <c r="A67" s="30" t="s">
        <v>57</v>
      </c>
      <c r="B67" s="31" t="s">
        <v>50</v>
      </c>
      <c r="C67" s="32">
        <v>43546.222999999998</v>
      </c>
      <c r="D67" s="34"/>
      <c r="E67" s="29">
        <f t="shared" si="0"/>
        <v>-3299.9809146348116</v>
      </c>
      <c r="F67" s="29">
        <f t="shared" si="1"/>
        <v>-3300</v>
      </c>
      <c r="G67" s="29">
        <f t="shared" si="2"/>
        <v>1.4384000001882669E-2</v>
      </c>
      <c r="H67" s="29"/>
      <c r="I67" s="29">
        <f t="shared" si="5"/>
        <v>1.4384000001882669E-2</v>
      </c>
      <c r="J67" s="29"/>
      <c r="K67" s="29"/>
      <c r="M67" s="29"/>
      <c r="N67" s="29"/>
      <c r="O67" s="29"/>
      <c r="P67" s="29"/>
      <c r="Q67" s="94">
        <f t="shared" si="4"/>
        <v>28527.722999999998</v>
      </c>
    </row>
    <row r="68" spans="1:17" s="29" customFormat="1">
      <c r="A68" s="27" t="s">
        <v>55</v>
      </c>
      <c r="B68" s="27"/>
      <c r="C68" s="28">
        <v>43552.25</v>
      </c>
      <c r="D68" s="28"/>
      <c r="E68" s="29">
        <f t="shared" si="0"/>
        <v>-3291.9840086293834</v>
      </c>
      <c r="F68" s="29">
        <f t="shared" si="1"/>
        <v>-3292</v>
      </c>
      <c r="G68" s="29">
        <f t="shared" si="2"/>
        <v>1.2052160003804602E-2</v>
      </c>
      <c r="I68" s="29">
        <f t="shared" si="5"/>
        <v>1.2052160003804602E-2</v>
      </c>
      <c r="Q68" s="94">
        <f t="shared" si="4"/>
        <v>28533.75</v>
      </c>
    </row>
    <row r="69" spans="1:17" s="29" customFormat="1">
      <c r="A69" s="27" t="s">
        <v>55</v>
      </c>
      <c r="B69" s="27"/>
      <c r="C69" s="28">
        <v>43555.256999999998</v>
      </c>
      <c r="D69" s="28"/>
      <c r="E69" s="29">
        <f t="shared" si="0"/>
        <v>-3287.9941801312425</v>
      </c>
      <c r="F69" s="29">
        <f t="shared" si="1"/>
        <v>-3288</v>
      </c>
      <c r="G69" s="29">
        <f t="shared" si="2"/>
        <v>4.3862399979843758E-3</v>
      </c>
      <c r="I69" s="29">
        <f t="shared" si="5"/>
        <v>4.3862399979843758E-3</v>
      </c>
      <c r="Q69" s="94">
        <f t="shared" si="4"/>
        <v>28536.756999999998</v>
      </c>
    </row>
    <row r="70" spans="1:17" s="29" customFormat="1">
      <c r="A70" s="27" t="s">
        <v>53</v>
      </c>
      <c r="B70" s="27"/>
      <c r="C70" s="28">
        <v>43718.805</v>
      </c>
      <c r="D70" s="28" t="s">
        <v>16</v>
      </c>
      <c r="E70" s="29">
        <f t="shared" si="0"/>
        <v>-3070.9910304090968</v>
      </c>
      <c r="F70" s="29">
        <f t="shared" si="1"/>
        <v>-3071</v>
      </c>
      <c r="G70" s="29">
        <f t="shared" si="2"/>
        <v>6.7600800030049868E-3</v>
      </c>
      <c r="I70" s="29">
        <f t="shared" si="5"/>
        <v>6.7600800030049868E-3</v>
      </c>
      <c r="Q70" s="94">
        <f t="shared" si="4"/>
        <v>28700.305</v>
      </c>
    </row>
    <row r="71" spans="1:17" s="29" customFormat="1">
      <c r="A71" s="27" t="s">
        <v>53</v>
      </c>
      <c r="B71" s="27"/>
      <c r="C71" s="28">
        <v>43721.82</v>
      </c>
      <c r="D71" s="28" t="s">
        <v>16</v>
      </c>
      <c r="E71" s="29">
        <f t="shared" si="0"/>
        <v>-3066.9905871360997</v>
      </c>
      <c r="F71" s="29">
        <f t="shared" si="1"/>
        <v>-3067</v>
      </c>
      <c r="G71" s="29">
        <f t="shared" si="2"/>
        <v>7.094160006090533E-3</v>
      </c>
      <c r="I71" s="29">
        <f t="shared" si="5"/>
        <v>7.094160006090533E-3</v>
      </c>
      <c r="Q71" s="94">
        <f t="shared" si="4"/>
        <v>28703.32</v>
      </c>
    </row>
    <row r="72" spans="1:17" s="29" customFormat="1">
      <c r="A72" s="27" t="s">
        <v>58</v>
      </c>
      <c r="B72" s="27"/>
      <c r="C72" s="28">
        <v>43725.582999999999</v>
      </c>
      <c r="D72" s="28"/>
      <c r="E72" s="29">
        <f t="shared" si="0"/>
        <v>-3061.9976624142796</v>
      </c>
      <c r="F72" s="29">
        <f t="shared" si="1"/>
        <v>-3062</v>
      </c>
      <c r="G72" s="29">
        <f t="shared" si="2"/>
        <v>1.7617600024095736E-3</v>
      </c>
      <c r="I72" s="29">
        <f t="shared" si="5"/>
        <v>1.7617600024095736E-3</v>
      </c>
      <c r="Q72" s="94">
        <f t="shared" si="4"/>
        <v>28707.082999999999</v>
      </c>
    </row>
    <row r="73" spans="1:17" s="29" customFormat="1">
      <c r="A73" s="27" t="s">
        <v>53</v>
      </c>
      <c r="B73" s="27"/>
      <c r="C73" s="28">
        <v>43752.722000000002</v>
      </c>
      <c r="D73" s="28" t="s">
        <v>16</v>
      </c>
      <c r="E73" s="29">
        <f t="shared" si="0"/>
        <v>-3025.9883655698682</v>
      </c>
      <c r="F73" s="29">
        <f t="shared" si="1"/>
        <v>-3026</v>
      </c>
      <c r="G73" s="29">
        <f t="shared" si="2"/>
        <v>8.7684800018905662E-3</v>
      </c>
      <c r="I73" s="29">
        <f t="shared" si="5"/>
        <v>8.7684800018905662E-3</v>
      </c>
      <c r="Q73" s="94">
        <f t="shared" si="4"/>
        <v>28734.222000000002</v>
      </c>
    </row>
    <row r="74" spans="1:17" s="29" customFormat="1">
      <c r="A74" s="27" t="s">
        <v>53</v>
      </c>
      <c r="B74" s="27"/>
      <c r="C74" s="28">
        <v>43761.764000000003</v>
      </c>
      <c r="D74" s="28" t="s">
        <v>16</v>
      </c>
      <c r="E74" s="29">
        <f t="shared" si="0"/>
        <v>-3013.991016291443</v>
      </c>
      <c r="F74" s="29">
        <f t="shared" si="1"/>
        <v>-3014</v>
      </c>
      <c r="G74" s="29">
        <f t="shared" si="2"/>
        <v>6.7707200068980455E-3</v>
      </c>
      <c r="I74" s="29">
        <f t="shared" si="5"/>
        <v>6.7707200068980455E-3</v>
      </c>
      <c r="Q74" s="94">
        <f t="shared" si="4"/>
        <v>28743.264000000003</v>
      </c>
    </row>
    <row r="75" spans="1:17" s="29" customFormat="1">
      <c r="A75" s="27" t="s">
        <v>53</v>
      </c>
      <c r="B75" s="27"/>
      <c r="C75" s="28">
        <v>43777.586000000003</v>
      </c>
      <c r="D75" s="28" t="s">
        <v>16</v>
      </c>
      <c r="E75" s="29">
        <f t="shared" si="0"/>
        <v>-2992.9976453244867</v>
      </c>
      <c r="F75" s="29">
        <f t="shared" si="1"/>
        <v>-2993</v>
      </c>
      <c r="G75" s="29">
        <f t="shared" si="2"/>
        <v>1.7746400044416077E-3</v>
      </c>
      <c r="I75" s="29">
        <f t="shared" si="5"/>
        <v>1.7746400044416077E-3</v>
      </c>
      <c r="Q75" s="94">
        <f t="shared" si="4"/>
        <v>28759.086000000003</v>
      </c>
    </row>
    <row r="76" spans="1:17" s="29" customFormat="1">
      <c r="A76" s="27" t="s">
        <v>53</v>
      </c>
      <c r="B76" s="27"/>
      <c r="C76" s="28">
        <v>43780.61</v>
      </c>
      <c r="D76" s="28" t="s">
        <v>16</v>
      </c>
      <c r="E76" s="29">
        <f t="shared" si="0"/>
        <v>-2988.9852604297812</v>
      </c>
      <c r="F76" s="29">
        <f t="shared" si="1"/>
        <v>-2989</v>
      </c>
      <c r="G76" s="29">
        <f t="shared" si="2"/>
        <v>1.1108720005722716E-2</v>
      </c>
      <c r="I76" s="29">
        <f t="shared" ref="I76:I107" si="6">+G76</f>
        <v>1.1108720005722716E-2</v>
      </c>
      <c r="Q76" s="94">
        <f t="shared" si="4"/>
        <v>28762.11</v>
      </c>
    </row>
    <row r="77" spans="1:17" s="29" customFormat="1">
      <c r="A77" s="27" t="s">
        <v>53</v>
      </c>
      <c r="B77" s="27"/>
      <c r="C77" s="28">
        <v>43786.63</v>
      </c>
      <c r="D77" s="28" t="s">
        <v>16</v>
      </c>
      <c r="E77" s="29">
        <f t="shared" si="0"/>
        <v>-2980.9976423523572</v>
      </c>
      <c r="F77" s="29">
        <f t="shared" si="1"/>
        <v>-2981</v>
      </c>
      <c r="G77" s="29">
        <f t="shared" si="2"/>
        <v>1.7768800025805831E-3</v>
      </c>
      <c r="I77" s="29">
        <f t="shared" si="6"/>
        <v>1.7768800025805831E-3</v>
      </c>
      <c r="Q77" s="94">
        <f t="shared" si="4"/>
        <v>28768.129999999997</v>
      </c>
    </row>
    <row r="78" spans="1:17" s="29" customFormat="1">
      <c r="A78" s="27" t="s">
        <v>59</v>
      </c>
      <c r="B78" s="27"/>
      <c r="C78" s="28">
        <v>44077.542000000001</v>
      </c>
      <c r="D78" s="28"/>
      <c r="E78" s="29">
        <f t="shared" si="0"/>
        <v>-2595.0019695714686</v>
      </c>
      <c r="F78" s="29">
        <f t="shared" si="1"/>
        <v>-2595</v>
      </c>
      <c r="G78" s="29">
        <f t="shared" si="2"/>
        <v>-1.4843999961158261E-3</v>
      </c>
      <c r="I78" s="29">
        <f t="shared" si="6"/>
        <v>-1.4843999961158261E-3</v>
      </c>
      <c r="Q78" s="94">
        <f t="shared" si="4"/>
        <v>29059.042000000001</v>
      </c>
    </row>
    <row r="79" spans="1:17" s="33" customFormat="1">
      <c r="A79" s="30" t="s">
        <v>57</v>
      </c>
      <c r="B79" s="31" t="s">
        <v>50</v>
      </c>
      <c r="C79" s="32">
        <v>44111.470999999998</v>
      </c>
      <c r="D79" s="34"/>
      <c r="E79" s="29">
        <f t="shared" si="0"/>
        <v>-2549.9833825699657</v>
      </c>
      <c r="F79" s="29">
        <f t="shared" si="1"/>
        <v>-2550</v>
      </c>
      <c r="G79" s="29">
        <f t="shared" si="2"/>
        <v>1.2523999997938517E-2</v>
      </c>
      <c r="H79" s="29"/>
      <c r="I79" s="29">
        <f t="shared" si="6"/>
        <v>1.2523999997938517E-2</v>
      </c>
      <c r="J79" s="29"/>
      <c r="K79" s="29"/>
      <c r="M79" s="29"/>
      <c r="N79" s="29"/>
      <c r="O79" s="29"/>
      <c r="P79" s="29"/>
      <c r="Q79" s="94">
        <f t="shared" si="4"/>
        <v>29092.970999999998</v>
      </c>
    </row>
    <row r="80" spans="1:17" s="29" customFormat="1">
      <c r="A80" s="27" t="s">
        <v>60</v>
      </c>
      <c r="B80" s="27"/>
      <c r="C80" s="28">
        <v>44133.324999999997</v>
      </c>
      <c r="D80" s="28"/>
      <c r="E80" s="29">
        <f t="shared" si="0"/>
        <v>-2520.9864713633015</v>
      </c>
      <c r="F80" s="29">
        <f t="shared" si="1"/>
        <v>-2521</v>
      </c>
      <c r="G80" s="29">
        <f t="shared" si="2"/>
        <v>1.0196080002060626E-2</v>
      </c>
      <c r="I80" s="29">
        <f t="shared" si="6"/>
        <v>1.0196080002060626E-2</v>
      </c>
      <c r="Q80" s="94">
        <f t="shared" si="4"/>
        <v>29114.824999999997</v>
      </c>
    </row>
    <row r="81" spans="1:17" s="29" customFormat="1">
      <c r="A81" s="27" t="s">
        <v>53</v>
      </c>
      <c r="B81" s="27"/>
      <c r="C81" s="28">
        <v>44196.627999999997</v>
      </c>
      <c r="D81" s="28" t="s">
        <v>16</v>
      </c>
      <c r="E81" s="29">
        <f t="shared" si="0"/>
        <v>-2436.9930847926262</v>
      </c>
      <c r="F81" s="29">
        <f t="shared" si="1"/>
        <v>-2437</v>
      </c>
      <c r="G81" s="29">
        <f t="shared" si="2"/>
        <v>5.2117599989287555E-3</v>
      </c>
      <c r="I81" s="29">
        <f t="shared" si="6"/>
        <v>5.2117599989287555E-3</v>
      </c>
      <c r="Q81" s="94">
        <f t="shared" si="4"/>
        <v>29178.127999999997</v>
      </c>
    </row>
    <row r="82" spans="1:17" s="29" customFormat="1">
      <c r="A82" s="27" t="s">
        <v>53</v>
      </c>
      <c r="B82" s="27"/>
      <c r="C82" s="28">
        <v>44217.722000000002</v>
      </c>
      <c r="D82" s="28" t="s">
        <v>16</v>
      </c>
      <c r="E82" s="29">
        <f t="shared" si="0"/>
        <v>-2409.004577197059</v>
      </c>
      <c r="F82" s="29">
        <f t="shared" si="1"/>
        <v>-2409</v>
      </c>
      <c r="G82" s="29">
        <f t="shared" si="2"/>
        <v>-3.4496799926273525E-3</v>
      </c>
      <c r="I82" s="29">
        <f t="shared" si="6"/>
        <v>-3.4496799926273525E-3</v>
      </c>
      <c r="Q82" s="94">
        <f t="shared" si="4"/>
        <v>29199.222000000002</v>
      </c>
    </row>
    <row r="83" spans="1:17" s="29" customFormat="1">
      <c r="A83" s="27" t="s">
        <v>53</v>
      </c>
      <c r="B83" s="27"/>
      <c r="C83" s="28">
        <v>44223.762000000002</v>
      </c>
      <c r="D83" s="28" t="s">
        <v>16</v>
      </c>
      <c r="E83" s="29">
        <f t="shared" si="0"/>
        <v>-2400.990422182495</v>
      </c>
      <c r="F83" s="29">
        <f t="shared" si="1"/>
        <v>-2401</v>
      </c>
      <c r="G83" s="29">
        <f t="shared" si="2"/>
        <v>7.2184800083050504E-3</v>
      </c>
      <c r="I83" s="29">
        <f t="shared" si="6"/>
        <v>7.2184800083050504E-3</v>
      </c>
      <c r="Q83" s="94">
        <f t="shared" si="4"/>
        <v>29205.262000000002</v>
      </c>
    </row>
    <row r="84" spans="1:17" s="29" customFormat="1">
      <c r="A84" s="27" t="s">
        <v>53</v>
      </c>
      <c r="B84" s="27"/>
      <c r="C84" s="28">
        <v>44248.627</v>
      </c>
      <c r="D84" s="28" t="s">
        <v>16</v>
      </c>
      <c r="E84" s="29">
        <f t="shared" si="0"/>
        <v>-2367.9983750902611</v>
      </c>
      <c r="F84" s="29">
        <f t="shared" si="1"/>
        <v>-2368</v>
      </c>
      <c r="G84" s="29">
        <f t="shared" si="2"/>
        <v>1.2246400001458824E-3</v>
      </c>
      <c r="I84" s="29">
        <f t="shared" si="6"/>
        <v>1.2246400001458824E-3</v>
      </c>
      <c r="Q84" s="94">
        <f t="shared" si="4"/>
        <v>29230.127</v>
      </c>
    </row>
    <row r="85" spans="1:17" s="29" customFormat="1">
      <c r="A85" s="27" t="s">
        <v>53</v>
      </c>
      <c r="B85" s="27"/>
      <c r="C85" s="28">
        <v>44300.635999999999</v>
      </c>
      <c r="D85" s="28" t="s">
        <v>16</v>
      </c>
      <c r="E85" s="29">
        <f t="shared" ref="E85:E148" si="7">+(C85-C$7)/C$8</f>
        <v>-2298.9903969193356</v>
      </c>
      <c r="F85" s="29">
        <f t="shared" ref="F85:F148" si="8">ROUND(2*E85,0)/2</f>
        <v>-2299</v>
      </c>
      <c r="G85" s="29">
        <f t="shared" ref="G85:G148" si="9">+C85-(C$7+F85*C$8)</f>
        <v>7.2375200034002773E-3</v>
      </c>
      <c r="I85" s="29">
        <f t="shared" si="6"/>
        <v>7.2375200034002773E-3</v>
      </c>
      <c r="Q85" s="94">
        <f t="shared" ref="Q85:Q148" si="10">+C85-15018.5</f>
        <v>29282.135999999999</v>
      </c>
    </row>
    <row r="86" spans="1:17" s="29" customFormat="1">
      <c r="A86" s="27" t="s">
        <v>61</v>
      </c>
      <c r="B86" s="27"/>
      <c r="C86" s="28">
        <v>44540.3</v>
      </c>
      <c r="D86" s="28"/>
      <c r="E86" s="29">
        <f t="shared" si="7"/>
        <v>-1980.992971851414</v>
      </c>
      <c r="F86" s="29">
        <f t="shared" si="8"/>
        <v>-1981</v>
      </c>
      <c r="G86" s="29">
        <f t="shared" si="9"/>
        <v>5.2968800082453527E-3</v>
      </c>
      <c r="I86" s="29">
        <f t="shared" si="6"/>
        <v>5.2968800082453527E-3</v>
      </c>
      <c r="Q86" s="94">
        <f t="shared" si="10"/>
        <v>29521.800000000003</v>
      </c>
    </row>
    <row r="87" spans="1:17" s="29" customFormat="1">
      <c r="A87" s="27" t="s">
        <v>61</v>
      </c>
      <c r="B87" s="27"/>
      <c r="C87" s="28">
        <v>44543.315999999999</v>
      </c>
      <c r="D87" s="28"/>
      <c r="E87" s="29">
        <f t="shared" si="7"/>
        <v>-1976.9912017315648</v>
      </c>
      <c r="F87" s="29">
        <f t="shared" si="8"/>
        <v>-1977</v>
      </c>
      <c r="G87" s="29">
        <f t="shared" si="9"/>
        <v>6.6309600006206892E-3</v>
      </c>
      <c r="I87" s="29">
        <f t="shared" si="6"/>
        <v>6.6309600006206892E-3</v>
      </c>
      <c r="Q87" s="94">
        <f t="shared" si="10"/>
        <v>29524.815999999999</v>
      </c>
    </row>
    <row r="88" spans="1:17" s="29" customFormat="1">
      <c r="A88" s="27" t="s">
        <v>61</v>
      </c>
      <c r="B88" s="27"/>
      <c r="C88" s="28">
        <v>44555.372000000003</v>
      </c>
      <c r="D88" s="28"/>
      <c r="E88" s="29">
        <f t="shared" si="7"/>
        <v>-1960.9947360269946</v>
      </c>
      <c r="F88" s="29">
        <f t="shared" si="8"/>
        <v>-1961</v>
      </c>
      <c r="G88" s="29">
        <f t="shared" si="9"/>
        <v>3.9672800048720092E-3</v>
      </c>
      <c r="I88" s="29">
        <f t="shared" si="6"/>
        <v>3.9672800048720092E-3</v>
      </c>
      <c r="Q88" s="94">
        <f t="shared" si="10"/>
        <v>29536.872000000003</v>
      </c>
    </row>
    <row r="89" spans="1:17" s="29" customFormat="1">
      <c r="A89" s="27" t="s">
        <v>62</v>
      </c>
      <c r="B89" s="27"/>
      <c r="C89" s="28">
        <v>44586.275999999998</v>
      </c>
      <c r="D89" s="28"/>
      <c r="E89" s="29">
        <f t="shared" si="7"/>
        <v>-1919.9898607670586</v>
      </c>
      <c r="F89" s="29">
        <f t="shared" si="8"/>
        <v>-1920</v>
      </c>
      <c r="G89" s="29">
        <f t="shared" si="9"/>
        <v>7.641600001079496E-3</v>
      </c>
      <c r="I89" s="29">
        <f t="shared" si="6"/>
        <v>7.641600001079496E-3</v>
      </c>
      <c r="Q89" s="94">
        <f t="shared" si="10"/>
        <v>29567.775999999998</v>
      </c>
    </row>
    <row r="90" spans="1:17" s="29" customFormat="1">
      <c r="A90" s="27" t="s">
        <v>62</v>
      </c>
      <c r="B90" s="27"/>
      <c r="C90" s="28">
        <v>44601.351000000002</v>
      </c>
      <c r="D90" s="28"/>
      <c r="E90" s="29">
        <f t="shared" si="7"/>
        <v>-1899.9876444020633</v>
      </c>
      <c r="F90" s="29">
        <f t="shared" si="8"/>
        <v>-1900</v>
      </c>
      <c r="G90" s="29">
        <f t="shared" si="9"/>
        <v>9.3120000019553117E-3</v>
      </c>
      <c r="I90" s="29">
        <f t="shared" si="6"/>
        <v>9.3120000019553117E-3</v>
      </c>
      <c r="Q90" s="94">
        <f t="shared" si="10"/>
        <v>29582.851000000002</v>
      </c>
    </row>
    <row r="91" spans="1:17" s="29" customFormat="1">
      <c r="A91" s="27" t="s">
        <v>62</v>
      </c>
      <c r="B91" s="27"/>
      <c r="C91" s="28">
        <v>44604.364999999998</v>
      </c>
      <c r="D91" s="28"/>
      <c r="E91" s="29">
        <f t="shared" si="7"/>
        <v>-1895.988527975928</v>
      </c>
      <c r="F91" s="29">
        <f t="shared" si="8"/>
        <v>-1896</v>
      </c>
      <c r="G91" s="29">
        <f t="shared" si="9"/>
        <v>8.6460800011991523E-3</v>
      </c>
      <c r="I91" s="29">
        <f t="shared" si="6"/>
        <v>8.6460800011991523E-3</v>
      </c>
      <c r="Q91" s="94">
        <f t="shared" si="10"/>
        <v>29585.864999999998</v>
      </c>
    </row>
    <row r="92" spans="1:17" s="29" customFormat="1">
      <c r="A92" s="27" t="s">
        <v>62</v>
      </c>
      <c r="B92" s="27"/>
      <c r="C92" s="28">
        <v>44607.379000000001</v>
      </c>
      <c r="D92" s="28"/>
      <c r="E92" s="29">
        <f t="shared" si="7"/>
        <v>-1891.9894115497832</v>
      </c>
      <c r="F92" s="29">
        <f t="shared" si="8"/>
        <v>-1892</v>
      </c>
      <c r="G92" s="29">
        <f t="shared" si="9"/>
        <v>7.9801600004429929E-3</v>
      </c>
      <c r="I92" s="29">
        <f t="shared" si="6"/>
        <v>7.9801600004429929E-3</v>
      </c>
      <c r="Q92" s="94">
        <f t="shared" si="10"/>
        <v>29588.879000000001</v>
      </c>
    </row>
    <row r="93" spans="1:17" s="29" customFormat="1">
      <c r="A93" s="27" t="s">
        <v>62</v>
      </c>
      <c r="B93" s="27"/>
      <c r="C93" s="28">
        <v>44635.256999999998</v>
      </c>
      <c r="D93" s="28"/>
      <c r="E93" s="29">
        <f t="shared" si="7"/>
        <v>-1854.9995748782665</v>
      </c>
      <c r="F93" s="29">
        <f t="shared" si="8"/>
        <v>-1855</v>
      </c>
      <c r="G93" s="29">
        <f t="shared" si="9"/>
        <v>3.2040000223787501E-4</v>
      </c>
      <c r="I93" s="29">
        <f t="shared" si="6"/>
        <v>3.2040000223787501E-4</v>
      </c>
      <c r="Q93" s="94">
        <f t="shared" si="10"/>
        <v>29616.756999999998</v>
      </c>
    </row>
    <row r="94" spans="1:17" s="29" customFormat="1">
      <c r="A94" s="27" t="s">
        <v>63</v>
      </c>
      <c r="B94" s="27"/>
      <c r="C94" s="28">
        <v>44638.271999999997</v>
      </c>
      <c r="D94" s="28"/>
      <c r="E94" s="29">
        <f t="shared" si="7"/>
        <v>-1850.9991316052692</v>
      </c>
      <c r="F94" s="29">
        <f t="shared" si="8"/>
        <v>-1851</v>
      </c>
      <c r="G94" s="29">
        <f t="shared" si="9"/>
        <v>6.544799980474636E-4</v>
      </c>
      <c r="I94" s="29">
        <f t="shared" si="6"/>
        <v>6.544799980474636E-4</v>
      </c>
      <c r="Q94" s="94">
        <f t="shared" si="10"/>
        <v>29619.771999999997</v>
      </c>
    </row>
    <row r="95" spans="1:17" s="29" customFormat="1">
      <c r="A95" s="27" t="s">
        <v>63</v>
      </c>
      <c r="B95" s="27"/>
      <c r="C95" s="28">
        <v>44644.303999999996</v>
      </c>
      <c r="D95" s="28"/>
      <c r="E95" s="29">
        <f t="shared" si="7"/>
        <v>-1842.995591365561</v>
      </c>
      <c r="F95" s="29">
        <f t="shared" si="8"/>
        <v>-1843</v>
      </c>
      <c r="G95" s="29">
        <f t="shared" si="9"/>
        <v>3.322639997350052E-3</v>
      </c>
      <c r="I95" s="29">
        <f t="shared" si="6"/>
        <v>3.322639997350052E-3</v>
      </c>
      <c r="Q95" s="94">
        <f t="shared" si="10"/>
        <v>29625.803999999996</v>
      </c>
    </row>
    <row r="96" spans="1:17" s="29" customFormat="1">
      <c r="A96" s="27" t="s">
        <v>64</v>
      </c>
      <c r="B96" s="27"/>
      <c r="C96" s="28">
        <v>44857.584999999999</v>
      </c>
      <c r="D96" s="28"/>
      <c r="E96" s="29">
        <f t="shared" si="7"/>
        <v>-1560.0043669183724</v>
      </c>
      <c r="F96" s="29">
        <f t="shared" si="8"/>
        <v>-1560</v>
      </c>
      <c r="G96" s="29">
        <f t="shared" si="9"/>
        <v>-3.2911999951465987E-3</v>
      </c>
      <c r="I96" s="29">
        <f t="shared" si="6"/>
        <v>-3.2911999951465987E-3</v>
      </c>
      <c r="Q96" s="94">
        <f t="shared" si="10"/>
        <v>29839.084999999999</v>
      </c>
    </row>
    <row r="97" spans="1:17" s="29" customFormat="1">
      <c r="A97" s="27" t="s">
        <v>53</v>
      </c>
      <c r="B97" s="27"/>
      <c r="C97" s="28">
        <v>44875.678</v>
      </c>
      <c r="D97" s="28" t="s">
        <v>16</v>
      </c>
      <c r="E97" s="29">
        <f t="shared" si="7"/>
        <v>-1535.9977267398137</v>
      </c>
      <c r="F97" s="29">
        <f t="shared" si="8"/>
        <v>-1536</v>
      </c>
      <c r="G97" s="29">
        <f t="shared" si="9"/>
        <v>1.7132800057879649E-3</v>
      </c>
      <c r="I97" s="29">
        <f t="shared" si="6"/>
        <v>1.7132800057879649E-3</v>
      </c>
      <c r="Q97" s="94">
        <f t="shared" si="10"/>
        <v>29857.178</v>
      </c>
    </row>
    <row r="98" spans="1:17" s="29" customFormat="1">
      <c r="A98" s="27" t="s">
        <v>53</v>
      </c>
      <c r="B98" s="27"/>
      <c r="C98" s="28">
        <v>44884.716999999997</v>
      </c>
      <c r="D98" s="28" t="s">
        <v>16</v>
      </c>
      <c r="E98" s="29">
        <f t="shared" si="7"/>
        <v>-1524.0043580019644</v>
      </c>
      <c r="F98" s="29">
        <f t="shared" si="8"/>
        <v>-1524</v>
      </c>
      <c r="G98" s="29">
        <f t="shared" si="9"/>
        <v>-3.2844800007296726E-3</v>
      </c>
      <c r="I98" s="29">
        <f t="shared" si="6"/>
        <v>-3.2844800007296726E-3</v>
      </c>
      <c r="Q98" s="94">
        <f t="shared" si="10"/>
        <v>29866.216999999997</v>
      </c>
    </row>
    <row r="99" spans="1:17" s="33" customFormat="1">
      <c r="A99" s="30" t="s">
        <v>65</v>
      </c>
      <c r="B99" s="31" t="s">
        <v>50</v>
      </c>
      <c r="C99" s="32">
        <v>44884.72</v>
      </c>
      <c r="D99" s="34"/>
      <c r="E99" s="29">
        <f t="shared" si="7"/>
        <v>-1524.0003774613886</v>
      </c>
      <c r="F99" s="29">
        <f t="shared" si="8"/>
        <v>-1524</v>
      </c>
      <c r="G99" s="29">
        <f t="shared" si="9"/>
        <v>-2.8447999648051336E-4</v>
      </c>
      <c r="H99" s="29"/>
      <c r="I99" s="29">
        <f t="shared" si="6"/>
        <v>-2.8447999648051336E-4</v>
      </c>
      <c r="J99" s="29"/>
      <c r="K99" s="29"/>
      <c r="M99" s="29"/>
      <c r="N99" s="29"/>
      <c r="O99" s="29"/>
      <c r="P99" s="29"/>
      <c r="Q99" s="94">
        <f t="shared" si="10"/>
        <v>29866.22</v>
      </c>
    </row>
    <row r="100" spans="1:17" s="29" customFormat="1">
      <c r="A100" s="27" t="s">
        <v>53</v>
      </c>
      <c r="B100" s="27"/>
      <c r="C100" s="28">
        <v>44915.624000000003</v>
      </c>
      <c r="D100" s="28" t="s">
        <v>16</v>
      </c>
      <c r="E100" s="29">
        <f t="shared" si="7"/>
        <v>-1482.9955022014431</v>
      </c>
      <c r="F100" s="29">
        <f t="shared" si="8"/>
        <v>-1483</v>
      </c>
      <c r="G100" s="29">
        <f t="shared" si="9"/>
        <v>3.3898400070029311E-3</v>
      </c>
      <c r="I100" s="29">
        <f t="shared" si="6"/>
        <v>3.3898400070029311E-3</v>
      </c>
      <c r="Q100" s="94">
        <f t="shared" si="10"/>
        <v>29897.124000000003</v>
      </c>
    </row>
    <row r="101" spans="1:17" s="29" customFormat="1">
      <c r="A101" s="27" t="s">
        <v>66</v>
      </c>
      <c r="B101" s="27"/>
      <c r="C101" s="28">
        <v>44968.375999999997</v>
      </c>
      <c r="D101" s="28"/>
      <c r="E101" s="29">
        <f t="shared" si="7"/>
        <v>-1413.0016768159844</v>
      </c>
      <c r="F101" s="29">
        <f t="shared" si="8"/>
        <v>-1413</v>
      </c>
      <c r="G101" s="29">
        <f t="shared" si="9"/>
        <v>-1.2637600011657923E-3</v>
      </c>
      <c r="I101" s="29">
        <f t="shared" si="6"/>
        <v>-1.2637600011657923E-3</v>
      </c>
      <c r="Q101" s="94">
        <f t="shared" si="10"/>
        <v>29949.875999999997</v>
      </c>
    </row>
    <row r="102" spans="1:17" s="29" customFormat="1">
      <c r="A102" s="27" t="s">
        <v>53</v>
      </c>
      <c r="B102" s="27"/>
      <c r="C102" s="28">
        <v>45022.637999999999</v>
      </c>
      <c r="D102" s="28" t="s">
        <v>16</v>
      </c>
      <c r="E102" s="29">
        <f t="shared" si="7"/>
        <v>-1341.004312676873</v>
      </c>
      <c r="F102" s="29">
        <f t="shared" si="8"/>
        <v>-1341</v>
      </c>
      <c r="G102" s="29">
        <f t="shared" si="9"/>
        <v>-3.2503199981874786E-3</v>
      </c>
      <c r="I102" s="29">
        <f t="shared" si="6"/>
        <v>-3.2503199981874786E-3</v>
      </c>
      <c r="Q102" s="94">
        <f t="shared" si="10"/>
        <v>30004.137999999999</v>
      </c>
    </row>
    <row r="103" spans="1:17" s="29" customFormat="1">
      <c r="A103" s="27" t="s">
        <v>67</v>
      </c>
      <c r="B103" s="27"/>
      <c r="C103" s="28">
        <v>45194.476000000002</v>
      </c>
      <c r="D103" s="28"/>
      <c r="E103" s="29">
        <f t="shared" si="7"/>
        <v>-1113.0016025125528</v>
      </c>
      <c r="F103" s="29">
        <f t="shared" si="8"/>
        <v>-1113</v>
      </c>
      <c r="G103" s="29">
        <f t="shared" si="9"/>
        <v>-1.2077599967597052E-3</v>
      </c>
      <c r="I103" s="29">
        <f t="shared" si="6"/>
        <v>-1.2077599967597052E-3</v>
      </c>
      <c r="Q103" s="94">
        <f t="shared" si="10"/>
        <v>30175.976000000002</v>
      </c>
    </row>
    <row r="104" spans="1:17" s="29" customFormat="1">
      <c r="A104" s="27" t="s">
        <v>68</v>
      </c>
      <c r="B104" s="27"/>
      <c r="C104" s="28">
        <v>45253.258999999998</v>
      </c>
      <c r="D104" s="28"/>
      <c r="E104" s="29">
        <f t="shared" si="7"/>
        <v>-1035.0055637342382</v>
      </c>
      <c r="F104" s="29">
        <f t="shared" si="8"/>
        <v>-1035</v>
      </c>
      <c r="G104" s="29">
        <f t="shared" si="9"/>
        <v>-4.1932000021915883E-3</v>
      </c>
      <c r="I104" s="29">
        <f t="shared" si="6"/>
        <v>-4.1932000021915883E-3</v>
      </c>
      <c r="Q104" s="94">
        <f t="shared" si="10"/>
        <v>30234.758999999998</v>
      </c>
    </row>
    <row r="105" spans="1:17" s="29" customFormat="1">
      <c r="A105" s="27" t="s">
        <v>53</v>
      </c>
      <c r="B105" s="27"/>
      <c r="C105" s="28">
        <v>45264.576999999997</v>
      </c>
      <c r="D105" s="28" t="s">
        <v>16</v>
      </c>
      <c r="E105" s="29">
        <f t="shared" si="7"/>
        <v>-1019.9883110099307</v>
      </c>
      <c r="F105" s="29">
        <f t="shared" si="8"/>
        <v>-1020</v>
      </c>
      <c r="G105" s="29">
        <f t="shared" si="9"/>
        <v>8.8096000035875477E-3</v>
      </c>
      <c r="I105" s="29">
        <f t="shared" si="6"/>
        <v>8.8096000035875477E-3</v>
      </c>
      <c r="Q105" s="94">
        <f t="shared" si="10"/>
        <v>30246.076999999997</v>
      </c>
    </row>
    <row r="106" spans="1:17" s="33" customFormat="1">
      <c r="A106" s="30" t="s">
        <v>69</v>
      </c>
      <c r="B106" s="31" t="s">
        <v>50</v>
      </c>
      <c r="C106" s="32">
        <v>45265.334000000003</v>
      </c>
      <c r="D106" s="34"/>
      <c r="E106" s="29">
        <f t="shared" si="7"/>
        <v>-1018.9838879393902</v>
      </c>
      <c r="F106" s="29">
        <f t="shared" si="8"/>
        <v>-1019</v>
      </c>
      <c r="G106" s="29">
        <f t="shared" si="9"/>
        <v>1.2143120002292562E-2</v>
      </c>
      <c r="H106" s="29"/>
      <c r="I106" s="29">
        <f t="shared" si="6"/>
        <v>1.2143120002292562E-2</v>
      </c>
      <c r="J106" s="29"/>
      <c r="K106" s="29"/>
      <c r="M106" s="29"/>
      <c r="N106" s="29"/>
      <c r="O106" s="29"/>
      <c r="P106" s="29"/>
      <c r="Q106" s="94">
        <f t="shared" si="10"/>
        <v>30246.834000000003</v>
      </c>
    </row>
    <row r="107" spans="1:17" s="29" customFormat="1">
      <c r="A107" s="27" t="s">
        <v>68</v>
      </c>
      <c r="B107" s="27"/>
      <c r="C107" s="28">
        <v>45268.330999999998</v>
      </c>
      <c r="D107" s="28"/>
      <c r="E107" s="29">
        <f t="shared" si="7"/>
        <v>-1015.0073279098189</v>
      </c>
      <c r="F107" s="29">
        <f t="shared" si="8"/>
        <v>-1015</v>
      </c>
      <c r="G107" s="29">
        <f t="shared" si="9"/>
        <v>-5.5227999982889742E-3</v>
      </c>
      <c r="I107" s="29">
        <f t="shared" si="6"/>
        <v>-5.5227999982889742E-3</v>
      </c>
      <c r="Q107" s="94">
        <f t="shared" si="10"/>
        <v>30249.830999999998</v>
      </c>
    </row>
    <row r="108" spans="1:17" s="29" customFormat="1">
      <c r="A108" s="27" t="s">
        <v>70</v>
      </c>
      <c r="B108" s="27"/>
      <c r="C108" s="28">
        <v>45317.307999999997</v>
      </c>
      <c r="D108" s="28"/>
      <c r="E108" s="29">
        <f t="shared" si="7"/>
        <v>-950.02234940845449</v>
      </c>
      <c r="F108" s="29">
        <f t="shared" si="8"/>
        <v>-950</v>
      </c>
      <c r="G108" s="29">
        <f t="shared" si="9"/>
        <v>-1.6843999997945502E-2</v>
      </c>
      <c r="I108" s="29">
        <f t="shared" ref="I108:I139" si="11">+G108</f>
        <v>-1.6843999997945502E-2</v>
      </c>
      <c r="Q108" s="94">
        <f t="shared" si="10"/>
        <v>30298.807999999997</v>
      </c>
    </row>
    <row r="109" spans="1:17" s="29" customFormat="1">
      <c r="A109" s="27" t="s">
        <v>70</v>
      </c>
      <c r="B109" s="27"/>
      <c r="C109" s="28">
        <v>45320.330999999998</v>
      </c>
      <c r="D109" s="28"/>
      <c r="E109" s="29">
        <f t="shared" si="7"/>
        <v>-946.01129136060149</v>
      </c>
      <c r="F109" s="29">
        <f t="shared" si="8"/>
        <v>-946</v>
      </c>
      <c r="G109" s="29">
        <f t="shared" si="9"/>
        <v>-8.5099200005060993E-3</v>
      </c>
      <c r="I109" s="29">
        <f t="shared" si="11"/>
        <v>-8.5099200005060993E-3</v>
      </c>
      <c r="Q109" s="94">
        <f t="shared" si="10"/>
        <v>30301.830999999998</v>
      </c>
    </row>
    <row r="110" spans="1:17" s="33" customFormat="1">
      <c r="A110" s="30" t="s">
        <v>69</v>
      </c>
      <c r="B110" s="31" t="s">
        <v>50</v>
      </c>
      <c r="C110" s="32">
        <v>45561.514999999999</v>
      </c>
      <c r="D110" s="34"/>
      <c r="E110" s="29">
        <f t="shared" si="7"/>
        <v>-625.9970590704761</v>
      </c>
      <c r="F110" s="29">
        <f t="shared" si="8"/>
        <v>-626</v>
      </c>
      <c r="G110" s="29">
        <f t="shared" si="9"/>
        <v>2.216480002971366E-3</v>
      </c>
      <c r="H110" s="29"/>
      <c r="I110" s="29">
        <f t="shared" si="11"/>
        <v>2.216480002971366E-3</v>
      </c>
      <c r="J110" s="29"/>
      <c r="K110" s="29"/>
      <c r="M110" s="29"/>
      <c r="N110" s="29"/>
      <c r="O110" s="29"/>
      <c r="P110" s="29"/>
      <c r="Q110" s="94">
        <f t="shared" si="10"/>
        <v>30543.014999999999</v>
      </c>
    </row>
    <row r="111" spans="1:17" s="33" customFormat="1">
      <c r="A111" s="30" t="s">
        <v>69</v>
      </c>
      <c r="B111" s="31" t="s">
        <v>50</v>
      </c>
      <c r="C111" s="32">
        <v>45561.517999999996</v>
      </c>
      <c r="D111" s="34"/>
      <c r="E111" s="29">
        <f t="shared" si="7"/>
        <v>-625.99307852991001</v>
      </c>
      <c r="F111" s="29">
        <f t="shared" si="8"/>
        <v>-626</v>
      </c>
      <c r="G111" s="29">
        <f t="shared" si="9"/>
        <v>5.2164799999445677E-3</v>
      </c>
      <c r="H111" s="29"/>
      <c r="I111" s="29">
        <f t="shared" si="11"/>
        <v>5.2164799999445677E-3</v>
      </c>
      <c r="J111" s="29"/>
      <c r="K111" s="29"/>
      <c r="M111" s="29"/>
      <c r="N111" s="29"/>
      <c r="O111" s="29"/>
      <c r="P111" s="29"/>
      <c r="Q111" s="94">
        <f t="shared" si="10"/>
        <v>30543.017999999996</v>
      </c>
    </row>
    <row r="112" spans="1:17" s="29" customFormat="1">
      <c r="A112" s="27" t="s">
        <v>71</v>
      </c>
      <c r="B112" s="27"/>
      <c r="C112" s="28">
        <v>45589.392</v>
      </c>
      <c r="D112" s="28"/>
      <c r="E112" s="29">
        <f t="shared" si="7"/>
        <v>-589.00854924581154</v>
      </c>
      <c r="F112" s="29">
        <f t="shared" si="8"/>
        <v>-589</v>
      </c>
      <c r="G112" s="29">
        <f t="shared" si="9"/>
        <v>-6.4432799990754575E-3</v>
      </c>
      <c r="I112" s="29">
        <f t="shared" si="11"/>
        <v>-6.4432799990754575E-3</v>
      </c>
      <c r="Q112" s="94">
        <f t="shared" si="10"/>
        <v>30570.892</v>
      </c>
    </row>
    <row r="113" spans="1:17" s="29" customFormat="1">
      <c r="A113" s="27" t="s">
        <v>53</v>
      </c>
      <c r="B113" s="27"/>
      <c r="C113" s="28">
        <v>45591.656999999999</v>
      </c>
      <c r="D113" s="28" t="s">
        <v>16</v>
      </c>
      <c r="E113" s="29">
        <f t="shared" si="7"/>
        <v>-586.00324111535122</v>
      </c>
      <c r="F113" s="29">
        <f t="shared" si="8"/>
        <v>-586</v>
      </c>
      <c r="G113" s="29">
        <f t="shared" si="9"/>
        <v>-2.442719996906817E-3</v>
      </c>
      <c r="I113" s="29">
        <f t="shared" si="11"/>
        <v>-2.442719996906817E-3</v>
      </c>
      <c r="Q113" s="94">
        <f t="shared" si="10"/>
        <v>30573.156999999999</v>
      </c>
    </row>
    <row r="114" spans="1:17" s="29" customFormat="1">
      <c r="A114" s="27" t="s">
        <v>72</v>
      </c>
      <c r="B114" s="27"/>
      <c r="C114" s="28">
        <v>45623.307999999997</v>
      </c>
      <c r="D114" s="28"/>
      <c r="E114" s="29">
        <f t="shared" si="7"/>
        <v>-544.00721125344455</v>
      </c>
      <c r="F114" s="29">
        <f t="shared" si="8"/>
        <v>-544</v>
      </c>
      <c r="G114" s="29">
        <f t="shared" si="9"/>
        <v>-5.4348799967556261E-3</v>
      </c>
      <c r="I114" s="29">
        <f t="shared" si="11"/>
        <v>-5.4348799967556261E-3</v>
      </c>
      <c r="Q114" s="94">
        <f t="shared" si="10"/>
        <v>30604.807999999997</v>
      </c>
    </row>
    <row r="115" spans="1:17" s="29" customFormat="1">
      <c r="A115" s="27" t="s">
        <v>72</v>
      </c>
      <c r="B115" s="27"/>
      <c r="C115" s="28">
        <v>45635.372000000003</v>
      </c>
      <c r="D115" s="28"/>
      <c r="E115" s="29">
        <f t="shared" si="7"/>
        <v>-528.00013077401854</v>
      </c>
      <c r="F115" s="29">
        <f t="shared" si="8"/>
        <v>-528</v>
      </c>
      <c r="G115" s="29">
        <f t="shared" si="9"/>
        <v>-9.8559990874491632E-5</v>
      </c>
      <c r="I115" s="29">
        <f t="shared" si="11"/>
        <v>-9.8559990874491632E-5</v>
      </c>
      <c r="Q115" s="94">
        <f t="shared" si="10"/>
        <v>30616.872000000003</v>
      </c>
    </row>
    <row r="116" spans="1:17" s="29" customFormat="1">
      <c r="A116" s="27" t="s">
        <v>72</v>
      </c>
      <c r="B116" s="27"/>
      <c r="C116" s="28">
        <v>45641.400999999998</v>
      </c>
      <c r="D116" s="28"/>
      <c r="E116" s="29">
        <f t="shared" si="7"/>
        <v>-520.00057107488612</v>
      </c>
      <c r="F116" s="29">
        <f t="shared" si="8"/>
        <v>-520</v>
      </c>
      <c r="G116" s="29">
        <f t="shared" si="9"/>
        <v>-4.3039999582106248E-4</v>
      </c>
      <c r="I116" s="29">
        <f t="shared" si="11"/>
        <v>-4.3039999582106248E-4</v>
      </c>
      <c r="Q116" s="94">
        <f t="shared" si="10"/>
        <v>30622.900999999998</v>
      </c>
    </row>
    <row r="117" spans="1:17" s="29" customFormat="1">
      <c r="A117" s="27" t="s">
        <v>53</v>
      </c>
      <c r="B117" s="27"/>
      <c r="C117" s="28">
        <v>45643.656999999999</v>
      </c>
      <c r="D117" s="28" t="s">
        <v>16</v>
      </c>
      <c r="E117" s="29">
        <f t="shared" si="7"/>
        <v>-517.00720456613385</v>
      </c>
      <c r="F117" s="29">
        <f t="shared" si="8"/>
        <v>-517</v>
      </c>
      <c r="G117" s="29">
        <f t="shared" si="9"/>
        <v>-5.4298399991239421E-3</v>
      </c>
      <c r="I117" s="29">
        <f t="shared" si="11"/>
        <v>-5.4298399991239421E-3</v>
      </c>
      <c r="Q117" s="94">
        <f t="shared" si="10"/>
        <v>30625.156999999999</v>
      </c>
    </row>
    <row r="118" spans="1:17" s="29" customFormat="1">
      <c r="A118" s="27" t="s">
        <v>53</v>
      </c>
      <c r="B118" s="27"/>
      <c r="C118" s="28">
        <v>45643.665000000001</v>
      </c>
      <c r="D118" s="28" t="s">
        <v>16</v>
      </c>
      <c r="E118" s="29">
        <f t="shared" si="7"/>
        <v>-516.99658979127798</v>
      </c>
      <c r="F118" s="29">
        <f t="shared" si="8"/>
        <v>-517</v>
      </c>
      <c r="G118" s="29">
        <f t="shared" si="9"/>
        <v>2.5701600025058724E-3</v>
      </c>
      <c r="I118" s="29">
        <f t="shared" si="11"/>
        <v>2.5701600025058724E-3</v>
      </c>
      <c r="Q118" s="94">
        <f t="shared" si="10"/>
        <v>30625.165000000001</v>
      </c>
    </row>
    <row r="119" spans="1:17" s="33" customFormat="1">
      <c r="A119" s="30" t="s">
        <v>69</v>
      </c>
      <c r="B119" s="31" t="s">
        <v>50</v>
      </c>
      <c r="C119" s="32">
        <v>45672.302000000003</v>
      </c>
      <c r="D119" s="34"/>
      <c r="E119" s="29">
        <f t="shared" si="7"/>
        <v>-478.99967635550667</v>
      </c>
      <c r="F119" s="29">
        <f t="shared" si="8"/>
        <v>-479</v>
      </c>
      <c r="G119" s="29">
        <f t="shared" si="9"/>
        <v>2.4392000341322273E-4</v>
      </c>
      <c r="H119" s="29"/>
      <c r="I119" s="29">
        <f t="shared" si="11"/>
        <v>2.4392000341322273E-4</v>
      </c>
      <c r="J119" s="29"/>
      <c r="K119" s="29"/>
      <c r="M119" s="29"/>
      <c r="N119" s="29"/>
      <c r="O119" s="29"/>
      <c r="P119" s="29"/>
      <c r="Q119" s="94">
        <f t="shared" si="10"/>
        <v>30653.802000000003</v>
      </c>
    </row>
    <row r="120" spans="1:17" s="33" customFormat="1">
      <c r="A120" s="30" t="s">
        <v>69</v>
      </c>
      <c r="B120" s="31" t="s">
        <v>50</v>
      </c>
      <c r="C120" s="32">
        <v>45672.311999999998</v>
      </c>
      <c r="D120" s="34"/>
      <c r="E120" s="29">
        <f t="shared" si="7"/>
        <v>-478.98640788694644</v>
      </c>
      <c r="F120" s="29">
        <f t="shared" si="8"/>
        <v>-479</v>
      </c>
      <c r="G120" s="29">
        <f t="shared" si="9"/>
        <v>1.0243919998174533E-2</v>
      </c>
      <c r="H120" s="29"/>
      <c r="I120" s="29">
        <f t="shared" si="11"/>
        <v>1.0243919998174533E-2</v>
      </c>
      <c r="J120" s="29"/>
      <c r="K120" s="29"/>
      <c r="M120" s="29"/>
      <c r="N120" s="29"/>
      <c r="O120" s="29"/>
      <c r="P120" s="29"/>
      <c r="Q120" s="94">
        <f t="shared" si="10"/>
        <v>30653.811999999998</v>
      </c>
    </row>
    <row r="121" spans="1:17" s="29" customFormat="1">
      <c r="A121" s="27" t="s">
        <v>73</v>
      </c>
      <c r="B121" s="27"/>
      <c r="C121" s="28">
        <v>45678.324000000001</v>
      </c>
      <c r="D121" s="28"/>
      <c r="E121" s="29">
        <f t="shared" si="7"/>
        <v>-471.00940458436833</v>
      </c>
      <c r="F121" s="29">
        <f t="shared" si="8"/>
        <v>-471</v>
      </c>
      <c r="G121" s="29">
        <f t="shared" si="9"/>
        <v>-7.087919999321457E-3</v>
      </c>
      <c r="I121" s="29">
        <f t="shared" si="11"/>
        <v>-7.087919999321457E-3</v>
      </c>
      <c r="Q121" s="94">
        <f t="shared" si="10"/>
        <v>30659.824000000001</v>
      </c>
    </row>
    <row r="122" spans="1:17" s="29" customFormat="1">
      <c r="A122" s="27" t="s">
        <v>73</v>
      </c>
      <c r="B122" s="27"/>
      <c r="C122" s="28">
        <v>45776.309000000001</v>
      </c>
      <c r="D122" s="28"/>
      <c r="E122" s="29">
        <f t="shared" si="7"/>
        <v>-340.99831532907785</v>
      </c>
      <c r="F122" s="29">
        <f t="shared" si="8"/>
        <v>-341</v>
      </c>
      <c r="G122" s="29">
        <f t="shared" si="9"/>
        <v>1.2696800040430389E-3</v>
      </c>
      <c r="I122" s="29">
        <f t="shared" si="11"/>
        <v>1.2696800040430389E-3</v>
      </c>
      <c r="Q122" s="94">
        <f t="shared" si="10"/>
        <v>30757.809000000001</v>
      </c>
    </row>
    <row r="123" spans="1:17" s="29" customFormat="1">
      <c r="A123" s="27" t="s">
        <v>74</v>
      </c>
      <c r="B123" s="27"/>
      <c r="C123" s="28">
        <v>45916.485000000001</v>
      </c>
      <c r="D123" s="28"/>
      <c r="E123" s="29">
        <f t="shared" si="7"/>
        <v>-155.00623034209599</v>
      </c>
      <c r="F123" s="29">
        <f t="shared" si="8"/>
        <v>-155</v>
      </c>
      <c r="G123" s="29">
        <f t="shared" si="9"/>
        <v>-4.6955999932833947E-3</v>
      </c>
      <c r="I123" s="29">
        <f t="shared" si="11"/>
        <v>-4.6955999932833947E-3</v>
      </c>
      <c r="Q123" s="94">
        <f t="shared" si="10"/>
        <v>30897.985000000001</v>
      </c>
    </row>
    <row r="124" spans="1:17" s="29" customFormat="1">
      <c r="A124" s="27" t="s">
        <v>75</v>
      </c>
      <c r="B124" s="27"/>
      <c r="C124" s="28">
        <v>45990.356</v>
      </c>
      <c r="D124" s="28"/>
      <c r="E124" s="29">
        <f t="shared" si="7"/>
        <v>-56.990726189650225</v>
      </c>
      <c r="F124" s="29">
        <f t="shared" si="8"/>
        <v>-57</v>
      </c>
      <c r="G124" s="29">
        <f t="shared" si="9"/>
        <v>6.9893600011710078E-3</v>
      </c>
      <c r="I124" s="29">
        <f t="shared" si="11"/>
        <v>6.9893600011710078E-3</v>
      </c>
      <c r="Q124" s="94">
        <f t="shared" si="10"/>
        <v>30971.856</v>
      </c>
    </row>
    <row r="125" spans="1:17" s="29" customFormat="1">
      <c r="A125" s="27" t="s">
        <v>76</v>
      </c>
      <c r="B125" s="27"/>
      <c r="C125" s="28">
        <v>46005.41</v>
      </c>
      <c r="D125" s="28"/>
      <c r="E125" s="29">
        <f t="shared" si="7"/>
        <v>-37.016373608646852</v>
      </c>
      <c r="F125" s="29">
        <f t="shared" si="8"/>
        <v>-37</v>
      </c>
      <c r="G125" s="29">
        <f t="shared" si="9"/>
        <v>-1.2340239991317503E-2</v>
      </c>
      <c r="I125" s="29">
        <f t="shared" si="11"/>
        <v>-1.2340239991317503E-2</v>
      </c>
      <c r="Q125" s="94">
        <f t="shared" si="10"/>
        <v>30986.910000000003</v>
      </c>
    </row>
    <row r="126" spans="1:17" s="29" customFormat="1">
      <c r="A126" s="27" t="s">
        <v>53</v>
      </c>
      <c r="B126" s="27"/>
      <c r="C126" s="28">
        <v>46007.68</v>
      </c>
      <c r="D126" s="28" t="s">
        <v>16</v>
      </c>
      <c r="E126" s="29">
        <f t="shared" si="7"/>
        <v>-34.004431243906417</v>
      </c>
      <c r="F126" s="29">
        <f t="shared" si="8"/>
        <v>-34</v>
      </c>
      <c r="G126" s="29">
        <f t="shared" si="9"/>
        <v>-3.339679999044165E-3</v>
      </c>
      <c r="I126" s="29">
        <f t="shared" si="11"/>
        <v>-3.339679999044165E-3</v>
      </c>
      <c r="Q126" s="94">
        <f t="shared" si="10"/>
        <v>30989.18</v>
      </c>
    </row>
    <row r="127" spans="1:17" s="29" customFormat="1">
      <c r="A127" s="27" t="s">
        <v>76</v>
      </c>
      <c r="B127" s="27"/>
      <c r="C127" s="28">
        <v>46029.527000000002</v>
      </c>
      <c r="D127" s="28"/>
      <c r="E127" s="29">
        <f t="shared" si="7"/>
        <v>-5.0168079652360307</v>
      </c>
      <c r="F127" s="29">
        <f t="shared" si="8"/>
        <v>-5</v>
      </c>
      <c r="G127" s="29">
        <f t="shared" si="9"/>
        <v>-1.2667599992710166E-2</v>
      </c>
      <c r="I127" s="29">
        <f t="shared" si="11"/>
        <v>-1.2667599992710166E-2</v>
      </c>
      <c r="Q127" s="94">
        <f t="shared" si="10"/>
        <v>31011.027000000002</v>
      </c>
    </row>
    <row r="128" spans="1:17" s="29" customFormat="1">
      <c r="A128" s="27" t="s">
        <v>53</v>
      </c>
      <c r="B128" s="27"/>
      <c r="C128" s="28">
        <v>46029.534</v>
      </c>
      <c r="D128" s="28" t="s">
        <v>16</v>
      </c>
      <c r="E128" s="29">
        <f t="shared" si="7"/>
        <v>-5.0075200372419557</v>
      </c>
      <c r="F128" s="29">
        <f t="shared" si="8"/>
        <v>-5</v>
      </c>
      <c r="G128" s="29">
        <f t="shared" si="9"/>
        <v>-5.6675999949220568E-3</v>
      </c>
      <c r="I128" s="29">
        <f t="shared" si="11"/>
        <v>-5.6675999949220568E-3</v>
      </c>
      <c r="Q128" s="94">
        <f t="shared" si="10"/>
        <v>31011.034</v>
      </c>
    </row>
    <row r="129" spans="1:17" s="29" customFormat="1">
      <c r="A129" s="27" t="s">
        <v>77</v>
      </c>
      <c r="B129" s="27"/>
      <c r="C129" s="28">
        <v>46033.307999999997</v>
      </c>
      <c r="D129" s="28" t="s">
        <v>16</v>
      </c>
      <c r="E129" s="29">
        <f t="shared" si="7"/>
        <v>0</v>
      </c>
      <c r="F129" s="29">
        <f t="shared" si="8"/>
        <v>0</v>
      </c>
      <c r="G129" s="29">
        <f t="shared" si="9"/>
        <v>0</v>
      </c>
      <c r="H129" s="29">
        <f>+G129</f>
        <v>0</v>
      </c>
      <c r="I129" s="29">
        <f t="shared" si="11"/>
        <v>0</v>
      </c>
      <c r="Q129" s="94">
        <f t="shared" si="10"/>
        <v>31014.807999999997</v>
      </c>
    </row>
    <row r="130" spans="1:17" s="29" customFormat="1">
      <c r="A130" s="27" t="s">
        <v>53</v>
      </c>
      <c r="B130" s="27"/>
      <c r="C130" s="28">
        <v>46035.57</v>
      </c>
      <c r="D130" s="28" t="s">
        <v>16</v>
      </c>
      <c r="E130" s="29">
        <f t="shared" si="7"/>
        <v>3.0013275898941991</v>
      </c>
      <c r="F130" s="29">
        <f t="shared" si="8"/>
        <v>3</v>
      </c>
      <c r="G130" s="29">
        <f t="shared" si="9"/>
        <v>1.0005600051954389E-3</v>
      </c>
      <c r="I130" s="29">
        <f t="shared" si="11"/>
        <v>1.0005600051954389E-3</v>
      </c>
      <c r="Q130" s="94">
        <f t="shared" si="10"/>
        <v>31017.07</v>
      </c>
    </row>
    <row r="131" spans="1:17" s="29" customFormat="1">
      <c r="A131" s="27" t="s">
        <v>53</v>
      </c>
      <c r="B131" s="27"/>
      <c r="C131" s="28">
        <v>46044.614000000001</v>
      </c>
      <c r="D131" s="28" t="s">
        <v>16</v>
      </c>
      <c r="E131" s="29">
        <f t="shared" si="7"/>
        <v>15.001330562033397</v>
      </c>
      <c r="F131" s="29">
        <f t="shared" si="8"/>
        <v>15</v>
      </c>
      <c r="G131" s="29">
        <f t="shared" si="9"/>
        <v>1.0028000033344142E-3</v>
      </c>
      <c r="I131" s="29">
        <f t="shared" si="11"/>
        <v>1.0028000033344142E-3</v>
      </c>
      <c r="Q131" s="94">
        <f t="shared" si="10"/>
        <v>31026.114000000001</v>
      </c>
    </row>
    <row r="132" spans="1:17" s="29" customFormat="1">
      <c r="A132" s="27" t="s">
        <v>53</v>
      </c>
      <c r="B132" s="27"/>
      <c r="C132" s="28">
        <v>46056.671999999999</v>
      </c>
      <c r="D132" s="28" t="s">
        <v>16</v>
      </c>
      <c r="E132" s="29">
        <f t="shared" si="7"/>
        <v>31.0004499603079</v>
      </c>
      <c r="F132" s="29">
        <f t="shared" si="8"/>
        <v>31</v>
      </c>
      <c r="G132" s="29">
        <f t="shared" si="9"/>
        <v>3.3912000071723014E-4</v>
      </c>
      <c r="I132" s="29">
        <f t="shared" si="11"/>
        <v>3.3912000071723014E-4</v>
      </c>
      <c r="Q132" s="94">
        <f t="shared" si="10"/>
        <v>31038.171999999999</v>
      </c>
    </row>
    <row r="133" spans="1:17" s="29" customFormat="1">
      <c r="A133" s="27" t="s">
        <v>78</v>
      </c>
      <c r="B133" s="27"/>
      <c r="C133" s="28">
        <v>46076.26</v>
      </c>
      <c r="D133" s="28"/>
      <c r="E133" s="29">
        <f t="shared" si="7"/>
        <v>56.990726189659874</v>
      </c>
      <c r="F133" s="29">
        <f t="shared" si="8"/>
        <v>57</v>
      </c>
      <c r="G133" s="29">
        <f t="shared" si="9"/>
        <v>-6.9893599938950501E-3</v>
      </c>
      <c r="I133" s="29">
        <f t="shared" si="11"/>
        <v>-6.9893599938950501E-3</v>
      </c>
      <c r="Q133" s="94">
        <f t="shared" si="10"/>
        <v>31057.760000000002</v>
      </c>
    </row>
    <row r="134" spans="1:17" s="29" customFormat="1">
      <c r="A134" s="27" t="s">
        <v>53</v>
      </c>
      <c r="B134" s="27"/>
      <c r="C134" s="28">
        <v>46322.712</v>
      </c>
      <c r="D134" s="28" t="s">
        <v>16</v>
      </c>
      <c r="E134" s="29">
        <f t="shared" si="7"/>
        <v>383.99478772095881</v>
      </c>
      <c r="F134" s="29">
        <f t="shared" si="8"/>
        <v>384</v>
      </c>
      <c r="G134" s="29">
        <f t="shared" si="9"/>
        <v>-3.9283199948840775E-3</v>
      </c>
      <c r="I134" s="29">
        <f t="shared" si="11"/>
        <v>-3.9283199948840775E-3</v>
      </c>
      <c r="Q134" s="94">
        <f t="shared" si="10"/>
        <v>31304.212</v>
      </c>
    </row>
    <row r="135" spans="1:17" s="29" customFormat="1">
      <c r="A135" s="27" t="s">
        <v>75</v>
      </c>
      <c r="B135" s="27"/>
      <c r="C135" s="28">
        <v>46323.464999999997</v>
      </c>
      <c r="D135" s="28"/>
      <c r="E135" s="29">
        <f t="shared" si="7"/>
        <v>384.99390340406177</v>
      </c>
      <c r="F135" s="29">
        <f t="shared" si="8"/>
        <v>385</v>
      </c>
      <c r="G135" s="29">
        <f t="shared" si="9"/>
        <v>-4.5948000042699277E-3</v>
      </c>
      <c r="I135" s="29">
        <f t="shared" si="11"/>
        <v>-4.5948000042699277E-3</v>
      </c>
      <c r="Q135" s="94">
        <f t="shared" si="10"/>
        <v>31304.964999999997</v>
      </c>
    </row>
    <row r="136" spans="1:17" s="29" customFormat="1">
      <c r="A136" s="27" t="s">
        <v>75</v>
      </c>
      <c r="B136" s="27"/>
      <c r="C136" s="28">
        <v>46323.466</v>
      </c>
      <c r="D136" s="28"/>
      <c r="E136" s="29">
        <f t="shared" si="7"/>
        <v>384.99523025092356</v>
      </c>
      <c r="F136" s="29">
        <f t="shared" si="8"/>
        <v>385</v>
      </c>
      <c r="G136" s="29">
        <f t="shared" si="9"/>
        <v>-3.5948000004282221E-3</v>
      </c>
      <c r="I136" s="29">
        <f t="shared" si="11"/>
        <v>-3.5948000004282221E-3</v>
      </c>
      <c r="Q136" s="94">
        <f t="shared" si="10"/>
        <v>31304.966</v>
      </c>
    </row>
    <row r="137" spans="1:17" s="29" customFormat="1">
      <c r="A137" s="27" t="s">
        <v>75</v>
      </c>
      <c r="B137" s="27"/>
      <c r="C137" s="28">
        <v>46323.468999999997</v>
      </c>
      <c r="D137" s="28"/>
      <c r="E137" s="29">
        <f t="shared" si="7"/>
        <v>384.9992107914897</v>
      </c>
      <c r="F137" s="29">
        <f t="shared" si="8"/>
        <v>385</v>
      </c>
      <c r="G137" s="29">
        <f t="shared" si="9"/>
        <v>-5.9480000345502049E-4</v>
      </c>
      <c r="I137" s="29">
        <f t="shared" si="11"/>
        <v>-5.9480000345502049E-4</v>
      </c>
      <c r="Q137" s="94">
        <f t="shared" si="10"/>
        <v>31304.968999999997</v>
      </c>
    </row>
    <row r="138" spans="1:17" s="29" customFormat="1">
      <c r="A138" s="27" t="s">
        <v>53</v>
      </c>
      <c r="B138" s="27"/>
      <c r="C138" s="28">
        <v>46371.701000000001</v>
      </c>
      <c r="D138" s="28" t="s">
        <v>16</v>
      </c>
      <c r="E138" s="29">
        <f t="shared" si="7"/>
        <v>448.99568838460704</v>
      </c>
      <c r="F138" s="29">
        <f t="shared" si="8"/>
        <v>449</v>
      </c>
      <c r="G138" s="29">
        <f t="shared" si="9"/>
        <v>-3.2495199993718415E-3</v>
      </c>
      <c r="I138" s="29">
        <f t="shared" si="11"/>
        <v>-3.2495199993718415E-3</v>
      </c>
      <c r="Q138" s="94">
        <f t="shared" si="10"/>
        <v>31353.201000000001</v>
      </c>
    </row>
    <row r="139" spans="1:17" s="29" customFormat="1">
      <c r="A139" s="27" t="s">
        <v>53</v>
      </c>
      <c r="B139" s="27"/>
      <c r="C139" s="28">
        <v>46387.53</v>
      </c>
      <c r="D139" s="28" t="s">
        <v>16</v>
      </c>
      <c r="E139" s="29">
        <f t="shared" si="7"/>
        <v>469.99834727955732</v>
      </c>
      <c r="F139" s="29">
        <f t="shared" si="8"/>
        <v>470</v>
      </c>
      <c r="G139" s="29">
        <f t="shared" si="9"/>
        <v>-1.2455999967642128E-3</v>
      </c>
      <c r="I139" s="29">
        <f t="shared" si="11"/>
        <v>-1.2455999967642128E-3</v>
      </c>
      <c r="Q139" s="94">
        <f t="shared" si="10"/>
        <v>31369.03</v>
      </c>
    </row>
    <row r="140" spans="1:17" s="29" customFormat="1">
      <c r="A140" s="27" t="s">
        <v>53</v>
      </c>
      <c r="B140" s="27"/>
      <c r="C140" s="28">
        <v>46442.542999999998</v>
      </c>
      <c r="D140" s="28" t="s">
        <v>16</v>
      </c>
      <c r="E140" s="29">
        <f t="shared" si="7"/>
        <v>542.99217340805785</v>
      </c>
      <c r="F140" s="29">
        <f t="shared" si="8"/>
        <v>543</v>
      </c>
      <c r="G140" s="29">
        <f t="shared" si="9"/>
        <v>-5.8986399963032454E-3</v>
      </c>
      <c r="I140" s="29">
        <f t="shared" ref="I140:I171" si="12">+G140</f>
        <v>-5.8986399963032454E-3</v>
      </c>
      <c r="Q140" s="94">
        <f t="shared" si="10"/>
        <v>31424.042999999998</v>
      </c>
    </row>
    <row r="141" spans="1:17" s="29" customFormat="1">
      <c r="A141" s="27" t="s">
        <v>53</v>
      </c>
      <c r="B141" s="27"/>
      <c r="C141" s="28">
        <v>46711.601000000002</v>
      </c>
      <c r="D141" s="28" t="s">
        <v>16</v>
      </c>
      <c r="E141" s="29">
        <f t="shared" si="7"/>
        <v>899.99093498228171</v>
      </c>
      <c r="F141" s="29">
        <f t="shared" si="8"/>
        <v>900</v>
      </c>
      <c r="G141" s="29">
        <f t="shared" si="9"/>
        <v>-6.8319999918458052E-3</v>
      </c>
      <c r="I141" s="29">
        <f t="shared" si="12"/>
        <v>-6.8319999918458052E-3</v>
      </c>
      <c r="Q141" s="94">
        <f t="shared" si="10"/>
        <v>31693.101000000002</v>
      </c>
    </row>
    <row r="142" spans="1:17" s="29" customFormat="1">
      <c r="A142" s="27" t="s">
        <v>53</v>
      </c>
      <c r="B142" s="27"/>
      <c r="C142" s="28">
        <v>46714.616999999998</v>
      </c>
      <c r="D142" s="28" t="s">
        <v>16</v>
      </c>
      <c r="E142" s="29">
        <f t="shared" si="7"/>
        <v>903.99270510213091</v>
      </c>
      <c r="F142" s="29">
        <f t="shared" si="8"/>
        <v>904</v>
      </c>
      <c r="G142" s="29">
        <f t="shared" si="9"/>
        <v>-5.4979199994704686E-3</v>
      </c>
      <c r="I142" s="29">
        <f t="shared" si="12"/>
        <v>-5.4979199994704686E-3</v>
      </c>
      <c r="Q142" s="94">
        <f t="shared" si="10"/>
        <v>31696.116999999998</v>
      </c>
    </row>
    <row r="143" spans="1:17" s="29" customFormat="1">
      <c r="A143" s="27" t="s">
        <v>53</v>
      </c>
      <c r="B143" s="27"/>
      <c r="C143" s="28">
        <v>46714.618000000002</v>
      </c>
      <c r="D143" s="28" t="s">
        <v>16</v>
      </c>
      <c r="E143" s="29">
        <f t="shared" si="7"/>
        <v>903.99403194899276</v>
      </c>
      <c r="F143" s="29">
        <f t="shared" si="8"/>
        <v>904</v>
      </c>
      <c r="G143" s="29">
        <f t="shared" si="9"/>
        <v>-4.497919995628763E-3</v>
      </c>
      <c r="I143" s="29">
        <f t="shared" si="12"/>
        <v>-4.497919995628763E-3</v>
      </c>
      <c r="Q143" s="94">
        <f t="shared" si="10"/>
        <v>31696.118000000002</v>
      </c>
    </row>
    <row r="144" spans="1:17" s="29" customFormat="1">
      <c r="A144" s="27" t="s">
        <v>53</v>
      </c>
      <c r="B144" s="27"/>
      <c r="C144" s="28">
        <v>46723.661999999997</v>
      </c>
      <c r="D144" s="28" t="s">
        <v>16</v>
      </c>
      <c r="E144" s="29">
        <f t="shared" si="7"/>
        <v>915.99403492112231</v>
      </c>
      <c r="F144" s="29">
        <f t="shared" si="8"/>
        <v>916</v>
      </c>
      <c r="G144" s="29">
        <f t="shared" si="9"/>
        <v>-4.4956799974897876E-3</v>
      </c>
      <c r="I144" s="29">
        <f t="shared" si="12"/>
        <v>-4.4956799974897876E-3</v>
      </c>
      <c r="Q144" s="94">
        <f t="shared" si="10"/>
        <v>31705.161999999997</v>
      </c>
    </row>
    <row r="145" spans="1:17" s="29" customFormat="1">
      <c r="A145" s="27" t="s">
        <v>79</v>
      </c>
      <c r="B145" s="27"/>
      <c r="C145" s="28">
        <v>46764.358</v>
      </c>
      <c r="D145" s="28"/>
      <c r="E145" s="29">
        <f t="shared" si="7"/>
        <v>969.99139460202991</v>
      </c>
      <c r="F145" s="29">
        <f t="shared" si="8"/>
        <v>970</v>
      </c>
      <c r="G145" s="29">
        <f t="shared" si="9"/>
        <v>-6.4855999953579158E-3</v>
      </c>
      <c r="I145" s="29">
        <f t="shared" si="12"/>
        <v>-6.4855999953579158E-3</v>
      </c>
      <c r="Q145" s="94">
        <f t="shared" si="10"/>
        <v>31745.858</v>
      </c>
    </row>
    <row r="146" spans="1:17" s="29" customFormat="1">
      <c r="A146" s="27" t="s">
        <v>80</v>
      </c>
      <c r="B146" s="27"/>
      <c r="C146" s="28">
        <v>46819.377</v>
      </c>
      <c r="D146" s="28"/>
      <c r="E146" s="29">
        <f t="shared" si="7"/>
        <v>1042.9931818116722</v>
      </c>
      <c r="F146" s="29">
        <f t="shared" si="8"/>
        <v>1043</v>
      </c>
      <c r="G146" s="29">
        <f t="shared" si="9"/>
        <v>-5.1386399936745875E-3</v>
      </c>
      <c r="I146" s="29">
        <f t="shared" si="12"/>
        <v>-5.1386399936745875E-3</v>
      </c>
      <c r="Q146" s="94">
        <f t="shared" si="10"/>
        <v>31800.877</v>
      </c>
    </row>
    <row r="147" spans="1:17" s="29" customFormat="1">
      <c r="A147" s="27" t="s">
        <v>81</v>
      </c>
      <c r="B147" s="27"/>
      <c r="C147" s="28">
        <v>47039.440999999999</v>
      </c>
      <c r="D147" s="28"/>
      <c r="E147" s="29">
        <f t="shared" si="7"/>
        <v>1334.9844084879583</v>
      </c>
      <c r="F147" s="29">
        <f t="shared" si="8"/>
        <v>1335</v>
      </c>
      <c r="G147" s="29">
        <f t="shared" si="9"/>
        <v>-1.1750799996661954E-2</v>
      </c>
      <c r="I147" s="29">
        <f t="shared" si="12"/>
        <v>-1.1750799996661954E-2</v>
      </c>
      <c r="Q147" s="94">
        <f t="shared" si="10"/>
        <v>32020.940999999999</v>
      </c>
    </row>
    <row r="148" spans="1:17" s="29" customFormat="1">
      <c r="A148" s="27" t="s">
        <v>82</v>
      </c>
      <c r="B148" s="27"/>
      <c r="C148" s="28">
        <v>47088.430999999997</v>
      </c>
      <c r="D148" s="28"/>
      <c r="E148" s="29">
        <f t="shared" si="7"/>
        <v>1399.9866359984585</v>
      </c>
      <c r="F148" s="29">
        <f t="shared" si="8"/>
        <v>1400</v>
      </c>
      <c r="G148" s="29">
        <f t="shared" si="9"/>
        <v>-1.0071999997308012E-2</v>
      </c>
      <c r="I148" s="29">
        <f t="shared" si="12"/>
        <v>-1.0071999997308012E-2</v>
      </c>
      <c r="Q148" s="94">
        <f t="shared" si="10"/>
        <v>32069.930999999997</v>
      </c>
    </row>
    <row r="149" spans="1:17" s="29" customFormat="1">
      <c r="A149" s="27" t="s">
        <v>53</v>
      </c>
      <c r="B149" s="27"/>
      <c r="C149" s="28">
        <v>47112.546999999999</v>
      </c>
      <c r="D149" s="28" t="s">
        <v>16</v>
      </c>
      <c r="E149" s="29">
        <f t="shared" ref="E149:E212" si="13">+(C149-C$7)/C$8</f>
        <v>1431.9848747950173</v>
      </c>
      <c r="F149" s="29">
        <f t="shared" ref="F149:F212" si="14">ROUND(2*E149,0)/2</f>
        <v>1432</v>
      </c>
      <c r="G149" s="29">
        <f t="shared" ref="G149:G212" si="15">+C149-(C$7+F149*C$8)</f>
        <v>-1.1399359995266423E-2</v>
      </c>
      <c r="I149" s="29">
        <f t="shared" si="12"/>
        <v>-1.1399359995266423E-2</v>
      </c>
      <c r="Q149" s="94">
        <f t="shared" ref="Q149:Q212" si="16">+C149-15018.5</f>
        <v>32094.046999999999</v>
      </c>
    </row>
    <row r="150" spans="1:17" s="29" customFormat="1">
      <c r="A150" s="27" t="s">
        <v>53</v>
      </c>
      <c r="B150" s="27"/>
      <c r="C150" s="28">
        <v>47118.572</v>
      </c>
      <c r="D150" s="28" t="s">
        <v>16</v>
      </c>
      <c r="E150" s="29">
        <f t="shared" si="13"/>
        <v>1439.9791271067313</v>
      </c>
      <c r="F150" s="29">
        <f t="shared" si="14"/>
        <v>1440</v>
      </c>
      <c r="G150" s="29">
        <f t="shared" si="15"/>
        <v>-1.5731199993751943E-2</v>
      </c>
      <c r="I150" s="29">
        <f t="shared" si="12"/>
        <v>-1.5731199993751943E-2</v>
      </c>
      <c r="Q150" s="94">
        <f t="shared" si="16"/>
        <v>32100.072</v>
      </c>
    </row>
    <row r="151" spans="1:17" s="29" customFormat="1">
      <c r="A151" s="27" t="s">
        <v>82</v>
      </c>
      <c r="B151" s="27"/>
      <c r="C151" s="28">
        <v>47149.474000000002</v>
      </c>
      <c r="D151" s="28"/>
      <c r="E151" s="29">
        <f t="shared" si="13"/>
        <v>1480.9813486729629</v>
      </c>
      <c r="F151" s="29">
        <f t="shared" si="14"/>
        <v>1481</v>
      </c>
      <c r="G151" s="29">
        <f t="shared" si="15"/>
        <v>-1.405687999795191E-2</v>
      </c>
      <c r="I151" s="29">
        <f t="shared" si="12"/>
        <v>-1.405687999795191E-2</v>
      </c>
      <c r="Q151" s="94">
        <f t="shared" si="16"/>
        <v>32130.974000000002</v>
      </c>
    </row>
    <row r="152" spans="1:17" s="29" customFormat="1">
      <c r="A152" s="27" t="s">
        <v>82</v>
      </c>
      <c r="B152" s="27"/>
      <c r="C152" s="28">
        <v>47156.264999999999</v>
      </c>
      <c r="D152" s="28"/>
      <c r="E152" s="29">
        <f t="shared" si="13"/>
        <v>1489.9919656769159</v>
      </c>
      <c r="F152" s="29">
        <f t="shared" si="14"/>
        <v>1490</v>
      </c>
      <c r="G152" s="29">
        <f t="shared" si="15"/>
        <v>-6.0551999995368533E-3</v>
      </c>
      <c r="I152" s="29">
        <f t="shared" si="12"/>
        <v>-6.0551999995368533E-3</v>
      </c>
      <c r="Q152" s="94">
        <f t="shared" si="16"/>
        <v>32137.764999999999</v>
      </c>
    </row>
    <row r="153" spans="1:17" s="29" customFormat="1">
      <c r="A153" s="27" t="s">
        <v>53</v>
      </c>
      <c r="B153" s="27"/>
      <c r="C153" s="28">
        <v>47161.542999999998</v>
      </c>
      <c r="D153" s="28" t="s">
        <v>16</v>
      </c>
      <c r="E153" s="29">
        <f t="shared" si="13"/>
        <v>1496.9950633866595</v>
      </c>
      <c r="F153" s="29">
        <f t="shared" si="14"/>
        <v>1497</v>
      </c>
      <c r="G153" s="29">
        <f t="shared" si="15"/>
        <v>-3.7205600019660778E-3</v>
      </c>
      <c r="I153" s="29">
        <f t="shared" si="12"/>
        <v>-3.7205600019660778E-3</v>
      </c>
      <c r="Q153" s="94">
        <f t="shared" si="16"/>
        <v>32143.042999999998</v>
      </c>
    </row>
    <row r="154" spans="1:17" s="29" customFormat="1">
      <c r="A154" s="27" t="s">
        <v>83</v>
      </c>
      <c r="B154" s="27"/>
      <c r="C154" s="28">
        <v>47177.366000000002</v>
      </c>
      <c r="D154" s="28"/>
      <c r="E154" s="29">
        <f t="shared" si="13"/>
        <v>1517.9897612004775</v>
      </c>
      <c r="F154" s="29">
        <f t="shared" si="14"/>
        <v>1518</v>
      </c>
      <c r="G154" s="29">
        <f t="shared" si="15"/>
        <v>-7.7166399933048524E-3</v>
      </c>
      <c r="I154" s="29">
        <f t="shared" si="12"/>
        <v>-7.7166399933048524E-3</v>
      </c>
      <c r="Q154" s="94">
        <f t="shared" si="16"/>
        <v>32158.866000000002</v>
      </c>
    </row>
    <row r="155" spans="1:17" s="29" customFormat="1">
      <c r="A155" s="27" t="s">
        <v>53</v>
      </c>
      <c r="B155" s="27"/>
      <c r="C155" s="28">
        <v>47200.724000000002</v>
      </c>
      <c r="D155" s="28" t="s">
        <v>16</v>
      </c>
      <c r="E155" s="29">
        <f t="shared" si="13"/>
        <v>1548.9822500796436</v>
      </c>
      <c r="F155" s="29">
        <f t="shared" si="14"/>
        <v>1549</v>
      </c>
      <c r="G155" s="29">
        <f t="shared" si="15"/>
        <v>-1.3377519993809983E-2</v>
      </c>
      <c r="I155" s="29">
        <f t="shared" si="12"/>
        <v>-1.3377519993809983E-2</v>
      </c>
      <c r="Q155" s="94">
        <f t="shared" si="16"/>
        <v>32182.224000000002</v>
      </c>
    </row>
    <row r="156" spans="1:17" s="29" customFormat="1">
      <c r="A156" s="27" t="s">
        <v>83</v>
      </c>
      <c r="B156" s="27"/>
      <c r="C156" s="28">
        <v>47211.288</v>
      </c>
      <c r="D156" s="28"/>
      <c r="E156" s="29">
        <f t="shared" si="13"/>
        <v>1562.9990602739863</v>
      </c>
      <c r="F156" s="29">
        <f t="shared" si="14"/>
        <v>1563</v>
      </c>
      <c r="G156" s="29">
        <f t="shared" si="15"/>
        <v>-7.0823999703861773E-4</v>
      </c>
      <c r="I156" s="29">
        <f t="shared" si="12"/>
        <v>-7.0823999703861773E-4</v>
      </c>
      <c r="Q156" s="94">
        <f t="shared" si="16"/>
        <v>32192.788</v>
      </c>
    </row>
    <row r="157" spans="1:17" s="29" customFormat="1">
      <c r="A157" s="27" t="s">
        <v>84</v>
      </c>
      <c r="B157" s="27"/>
      <c r="C157" s="28">
        <v>47415.519999999997</v>
      </c>
      <c r="D157" s="28"/>
      <c r="E157" s="29">
        <f t="shared" si="13"/>
        <v>1833.9836475147461</v>
      </c>
      <c r="F157" s="29">
        <f t="shared" si="14"/>
        <v>1834</v>
      </c>
      <c r="G157" s="29">
        <f t="shared" si="15"/>
        <v>-1.2324319999606814E-2</v>
      </c>
      <c r="I157" s="29">
        <f t="shared" si="12"/>
        <v>-1.2324319999606814E-2</v>
      </c>
      <c r="Q157" s="94">
        <f t="shared" si="16"/>
        <v>32397.019999999997</v>
      </c>
    </row>
    <row r="158" spans="1:17" s="29" customFormat="1">
      <c r="A158" s="27" t="s">
        <v>85</v>
      </c>
      <c r="B158" s="27"/>
      <c r="C158" s="28">
        <v>47415.527000000002</v>
      </c>
      <c r="D158" s="28"/>
      <c r="E158" s="29">
        <f t="shared" si="13"/>
        <v>1833.99293544275</v>
      </c>
      <c r="F158" s="29">
        <f t="shared" si="14"/>
        <v>1834</v>
      </c>
      <c r="G158" s="29">
        <f t="shared" si="15"/>
        <v>-5.3243199945427477E-3</v>
      </c>
      <c r="I158" s="29">
        <f t="shared" si="12"/>
        <v>-5.3243199945427477E-3</v>
      </c>
      <c r="Q158" s="94">
        <f t="shared" si="16"/>
        <v>32397.027000000002</v>
      </c>
    </row>
    <row r="159" spans="1:17" s="29" customFormat="1">
      <c r="A159" s="27" t="s">
        <v>85</v>
      </c>
      <c r="B159" s="27"/>
      <c r="C159" s="28">
        <v>47415.53</v>
      </c>
      <c r="D159" s="28"/>
      <c r="E159" s="29">
        <f t="shared" si="13"/>
        <v>1833.9969159833161</v>
      </c>
      <c r="F159" s="29">
        <f t="shared" si="14"/>
        <v>1834</v>
      </c>
      <c r="G159" s="29">
        <f t="shared" si="15"/>
        <v>-2.3243199975695461E-3</v>
      </c>
      <c r="I159" s="29">
        <f t="shared" si="12"/>
        <v>-2.3243199975695461E-3</v>
      </c>
      <c r="Q159" s="94">
        <f t="shared" si="16"/>
        <v>32397.03</v>
      </c>
    </row>
    <row r="160" spans="1:17" s="29" customFormat="1">
      <c r="A160" s="27" t="s">
        <v>53</v>
      </c>
      <c r="B160" s="27"/>
      <c r="C160" s="28">
        <v>47448.682000000001</v>
      </c>
      <c r="D160" s="28" t="s">
        <v>16</v>
      </c>
      <c r="E160" s="29">
        <f t="shared" si="13"/>
        <v>1877.9845429771581</v>
      </c>
      <c r="F160" s="29">
        <f t="shared" si="14"/>
        <v>1878</v>
      </c>
      <c r="G160" s="29">
        <f t="shared" si="15"/>
        <v>-1.1649439999018796E-2</v>
      </c>
      <c r="I160" s="29">
        <f t="shared" si="12"/>
        <v>-1.1649439999018796E-2</v>
      </c>
      <c r="Q160" s="94">
        <f t="shared" si="16"/>
        <v>32430.182000000001</v>
      </c>
    </row>
    <row r="161" spans="1:17" s="29" customFormat="1">
      <c r="A161" s="27" t="s">
        <v>85</v>
      </c>
      <c r="B161" s="27"/>
      <c r="C161" s="28">
        <v>47470.542999999998</v>
      </c>
      <c r="D161" s="28"/>
      <c r="E161" s="29">
        <f t="shared" si="13"/>
        <v>1906.9907421118164</v>
      </c>
      <c r="F161" s="29">
        <f t="shared" si="14"/>
        <v>1907</v>
      </c>
      <c r="G161" s="29">
        <f t="shared" si="15"/>
        <v>-6.9773599971085787E-3</v>
      </c>
      <c r="I161" s="29">
        <f t="shared" si="12"/>
        <v>-6.9773599971085787E-3</v>
      </c>
      <c r="Q161" s="94">
        <f t="shared" si="16"/>
        <v>32452.042999999998</v>
      </c>
    </row>
    <row r="162" spans="1:17" s="29" customFormat="1">
      <c r="A162" s="27" t="s">
        <v>85</v>
      </c>
      <c r="B162" s="27"/>
      <c r="C162" s="28">
        <v>47470.548000000003</v>
      </c>
      <c r="D162" s="28"/>
      <c r="E162" s="29">
        <f t="shared" si="13"/>
        <v>1906.9973763461062</v>
      </c>
      <c r="F162" s="29">
        <f t="shared" si="14"/>
        <v>1907</v>
      </c>
      <c r="G162" s="29">
        <f t="shared" si="15"/>
        <v>-1.9773599924519658E-3</v>
      </c>
      <c r="I162" s="29">
        <f t="shared" si="12"/>
        <v>-1.9773599924519658E-3</v>
      </c>
      <c r="Q162" s="94">
        <f t="shared" si="16"/>
        <v>32452.048000000003</v>
      </c>
    </row>
    <row r="163" spans="1:17" s="29" customFormat="1">
      <c r="A163" s="27" t="s">
        <v>86</v>
      </c>
      <c r="B163" s="27"/>
      <c r="C163" s="28">
        <v>47471.296000000002</v>
      </c>
      <c r="D163" s="28"/>
      <c r="E163" s="29">
        <f t="shared" si="13"/>
        <v>1907.9898577949291</v>
      </c>
      <c r="F163" s="29">
        <f t="shared" si="14"/>
        <v>1908</v>
      </c>
      <c r="G163" s="29">
        <f t="shared" si="15"/>
        <v>-7.6438399919425137E-3</v>
      </c>
      <c r="I163" s="29">
        <f t="shared" si="12"/>
        <v>-7.6438399919425137E-3</v>
      </c>
      <c r="Q163" s="94">
        <f t="shared" si="16"/>
        <v>32452.796000000002</v>
      </c>
    </row>
    <row r="164" spans="1:17" s="29" customFormat="1">
      <c r="A164" s="27" t="s">
        <v>86</v>
      </c>
      <c r="B164" s="27"/>
      <c r="C164" s="28">
        <v>47477.328000000001</v>
      </c>
      <c r="D164" s="28"/>
      <c r="E164" s="29">
        <f t="shared" si="13"/>
        <v>1915.9933980346373</v>
      </c>
      <c r="F164" s="29">
        <f t="shared" si="14"/>
        <v>1916</v>
      </c>
      <c r="G164" s="29">
        <f t="shared" si="15"/>
        <v>-4.9756799926399253E-3</v>
      </c>
      <c r="I164" s="29">
        <f t="shared" si="12"/>
        <v>-4.9756799926399253E-3</v>
      </c>
      <c r="Q164" s="94">
        <f t="shared" si="16"/>
        <v>32458.828000000001</v>
      </c>
    </row>
    <row r="165" spans="1:17" s="29" customFormat="1">
      <c r="A165" s="27" t="s">
        <v>53</v>
      </c>
      <c r="B165" s="27"/>
      <c r="C165" s="28">
        <v>47479.576999999997</v>
      </c>
      <c r="D165" s="28" t="s">
        <v>16</v>
      </c>
      <c r="E165" s="29">
        <f t="shared" si="13"/>
        <v>1918.977476615386</v>
      </c>
      <c r="F165" s="29">
        <f t="shared" si="14"/>
        <v>1919</v>
      </c>
      <c r="G165" s="29">
        <f t="shared" si="15"/>
        <v>-1.6975120001006871E-2</v>
      </c>
      <c r="I165" s="29">
        <f t="shared" si="12"/>
        <v>-1.6975120001006871E-2</v>
      </c>
      <c r="Q165" s="94">
        <f t="shared" si="16"/>
        <v>32461.076999999997</v>
      </c>
    </row>
    <row r="166" spans="1:17" s="29" customFormat="1">
      <c r="A166" s="27" t="s">
        <v>86</v>
      </c>
      <c r="B166" s="27"/>
      <c r="C166" s="28">
        <v>47523.290999999997</v>
      </c>
      <c r="D166" s="28"/>
      <c r="E166" s="29">
        <f t="shared" si="13"/>
        <v>1976.9792601098568</v>
      </c>
      <c r="F166" s="29">
        <f t="shared" si="14"/>
        <v>1977</v>
      </c>
      <c r="G166" s="29">
        <f t="shared" si="15"/>
        <v>-1.5630959998816252E-2</v>
      </c>
      <c r="I166" s="29">
        <f t="shared" si="12"/>
        <v>-1.5630959998816252E-2</v>
      </c>
      <c r="Q166" s="94">
        <f t="shared" si="16"/>
        <v>32504.790999999997</v>
      </c>
    </row>
    <row r="167" spans="1:17" s="29" customFormat="1">
      <c r="A167" s="27" t="s">
        <v>86</v>
      </c>
      <c r="B167" s="27"/>
      <c r="C167" s="28">
        <v>47526.305</v>
      </c>
      <c r="D167" s="28"/>
      <c r="E167" s="29">
        <f t="shared" si="13"/>
        <v>1980.9783765360016</v>
      </c>
      <c r="F167" s="29">
        <f t="shared" si="14"/>
        <v>1981</v>
      </c>
      <c r="G167" s="29">
        <f t="shared" si="15"/>
        <v>-1.6296879999572411E-2</v>
      </c>
      <c r="I167" s="29">
        <f t="shared" si="12"/>
        <v>-1.6296879999572411E-2</v>
      </c>
      <c r="Q167" s="94">
        <f t="shared" si="16"/>
        <v>32507.805</v>
      </c>
    </row>
    <row r="168" spans="1:17" s="29" customFormat="1">
      <c r="A168" s="27" t="s">
        <v>87</v>
      </c>
      <c r="B168" s="27"/>
      <c r="C168" s="28">
        <v>47529.326000000001</v>
      </c>
      <c r="D168" s="28"/>
      <c r="E168" s="29">
        <f t="shared" si="13"/>
        <v>1984.9867808901406</v>
      </c>
      <c r="F168" s="29">
        <f t="shared" si="14"/>
        <v>1985</v>
      </c>
      <c r="G168" s="29">
        <f t="shared" si="15"/>
        <v>-9.9627999952645041E-3</v>
      </c>
      <c r="I168" s="29">
        <f t="shared" si="12"/>
        <v>-9.9627999952645041E-3</v>
      </c>
      <c r="Q168" s="94">
        <f t="shared" si="16"/>
        <v>32510.826000000001</v>
      </c>
    </row>
    <row r="169" spans="1:17" s="29" customFormat="1">
      <c r="A169" s="27" t="s">
        <v>87</v>
      </c>
      <c r="B169" s="27"/>
      <c r="C169" s="28">
        <v>47535.360000000001</v>
      </c>
      <c r="D169" s="28"/>
      <c r="E169" s="29">
        <f t="shared" si="13"/>
        <v>1992.9929748235629</v>
      </c>
      <c r="F169" s="29">
        <f t="shared" si="14"/>
        <v>1993</v>
      </c>
      <c r="G169" s="29">
        <f t="shared" si="15"/>
        <v>-5.2946399955544621E-3</v>
      </c>
      <c r="I169" s="29">
        <f t="shared" si="12"/>
        <v>-5.2946399955544621E-3</v>
      </c>
      <c r="Q169" s="94">
        <f t="shared" si="16"/>
        <v>32516.86</v>
      </c>
    </row>
    <row r="170" spans="1:17" s="29" customFormat="1">
      <c r="A170" s="27" t="s">
        <v>85</v>
      </c>
      <c r="B170" s="27"/>
      <c r="C170" s="28">
        <v>47770.497000000003</v>
      </c>
      <c r="D170" s="28"/>
      <c r="E170" s="29">
        <f t="shared" si="13"/>
        <v>2304.9837641711301</v>
      </c>
      <c r="F170" s="29">
        <f t="shared" si="14"/>
        <v>2305</v>
      </c>
      <c r="G170" s="29">
        <f t="shared" si="15"/>
        <v>-1.2236399990797509E-2</v>
      </c>
      <c r="I170" s="29">
        <f t="shared" si="12"/>
        <v>-1.2236399990797509E-2</v>
      </c>
      <c r="Q170" s="94">
        <f t="shared" si="16"/>
        <v>32751.997000000003</v>
      </c>
    </row>
    <row r="171" spans="1:17" s="29" customFormat="1">
      <c r="A171" s="27" t="s">
        <v>85</v>
      </c>
      <c r="B171" s="27"/>
      <c r="C171" s="28">
        <v>47770.498</v>
      </c>
      <c r="D171" s="28"/>
      <c r="E171" s="29">
        <f t="shared" si="13"/>
        <v>2304.9850910179821</v>
      </c>
      <c r="F171" s="29">
        <f t="shared" si="14"/>
        <v>2305</v>
      </c>
      <c r="G171" s="29">
        <f t="shared" si="15"/>
        <v>-1.1236399994231761E-2</v>
      </c>
      <c r="I171" s="29">
        <f t="shared" si="12"/>
        <v>-1.1236399994231761E-2</v>
      </c>
      <c r="Q171" s="94">
        <f t="shared" si="16"/>
        <v>32751.998</v>
      </c>
    </row>
    <row r="172" spans="1:17" s="29" customFormat="1">
      <c r="A172" s="27" t="s">
        <v>85</v>
      </c>
      <c r="B172" s="27"/>
      <c r="C172" s="28">
        <v>47770.499000000003</v>
      </c>
      <c r="D172" s="28"/>
      <c r="E172" s="29">
        <f t="shared" si="13"/>
        <v>2304.986417864844</v>
      </c>
      <c r="F172" s="29">
        <f t="shared" si="14"/>
        <v>2305</v>
      </c>
      <c r="G172" s="29">
        <f t="shared" si="15"/>
        <v>-1.0236399990390055E-2</v>
      </c>
      <c r="I172" s="29">
        <f t="shared" ref="I172:I203" si="17">+G172</f>
        <v>-1.0236399990390055E-2</v>
      </c>
      <c r="Q172" s="94">
        <f t="shared" si="16"/>
        <v>32751.999000000003</v>
      </c>
    </row>
    <row r="173" spans="1:17" s="29" customFormat="1">
      <c r="A173" s="27" t="s">
        <v>88</v>
      </c>
      <c r="B173" s="27"/>
      <c r="C173" s="28">
        <v>47887.31</v>
      </c>
      <c r="D173" s="28"/>
      <c r="E173" s="29">
        <f t="shared" si="13"/>
        <v>2459.9767260446561</v>
      </c>
      <c r="F173" s="29">
        <f t="shared" si="14"/>
        <v>2460</v>
      </c>
      <c r="G173" s="29">
        <f t="shared" si="15"/>
        <v>-1.7540799999551382E-2</v>
      </c>
      <c r="I173" s="29">
        <f t="shared" si="17"/>
        <v>-1.7540799999551382E-2</v>
      </c>
      <c r="Q173" s="94">
        <f t="shared" si="16"/>
        <v>32868.81</v>
      </c>
    </row>
    <row r="174" spans="1:17" s="29" customFormat="1">
      <c r="A174" s="27" t="s">
        <v>88</v>
      </c>
      <c r="B174" s="27"/>
      <c r="C174" s="28">
        <v>47914.447</v>
      </c>
      <c r="D174" s="28"/>
      <c r="E174" s="29">
        <f t="shared" si="13"/>
        <v>2495.983369195354</v>
      </c>
      <c r="F174" s="29">
        <f t="shared" si="14"/>
        <v>2496</v>
      </c>
      <c r="G174" s="29">
        <f t="shared" si="15"/>
        <v>-1.2534080000477843E-2</v>
      </c>
      <c r="I174" s="29">
        <f t="shared" si="17"/>
        <v>-1.2534080000477843E-2</v>
      </c>
      <c r="Q174" s="94">
        <f t="shared" si="16"/>
        <v>32895.947</v>
      </c>
    </row>
    <row r="175" spans="1:17" s="29" customFormat="1">
      <c r="A175" s="27" t="s">
        <v>53</v>
      </c>
      <c r="B175" s="27"/>
      <c r="C175" s="28">
        <v>48158.633000000002</v>
      </c>
      <c r="D175" s="28" t="s">
        <v>16</v>
      </c>
      <c r="E175" s="29">
        <f t="shared" si="13"/>
        <v>2819.9807957493404</v>
      </c>
      <c r="F175" s="29">
        <f t="shared" si="14"/>
        <v>2820</v>
      </c>
      <c r="G175" s="29">
        <f t="shared" si="15"/>
        <v>-1.4473599992925301E-2</v>
      </c>
      <c r="I175" s="29">
        <f t="shared" si="17"/>
        <v>-1.4473599992925301E-2</v>
      </c>
      <c r="Q175" s="94">
        <f t="shared" si="16"/>
        <v>33140.133000000002</v>
      </c>
    </row>
    <row r="176" spans="1:17" s="29" customFormat="1">
      <c r="A176" s="27" t="s">
        <v>89</v>
      </c>
      <c r="B176" s="27"/>
      <c r="C176" s="28">
        <v>48162.406000000003</v>
      </c>
      <c r="D176" s="28"/>
      <c r="E176" s="29">
        <f t="shared" si="13"/>
        <v>2824.9869889397301</v>
      </c>
      <c r="F176" s="29">
        <f t="shared" si="14"/>
        <v>2825</v>
      </c>
      <c r="G176" s="29">
        <f t="shared" si="15"/>
        <v>-9.8059999945689924E-3</v>
      </c>
      <c r="I176" s="29">
        <f t="shared" si="17"/>
        <v>-9.8059999945689924E-3</v>
      </c>
      <c r="Q176" s="94">
        <f t="shared" si="16"/>
        <v>33143.906000000003</v>
      </c>
    </row>
    <row r="177" spans="1:17" s="29" customFormat="1">
      <c r="A177" s="27" t="s">
        <v>90</v>
      </c>
      <c r="B177" s="27"/>
      <c r="C177" s="28">
        <v>48202.341999999997</v>
      </c>
      <c r="D177" s="28"/>
      <c r="E177" s="29">
        <f t="shared" si="13"/>
        <v>2877.9759450095216</v>
      </c>
      <c r="F177" s="29">
        <f t="shared" si="14"/>
        <v>2878</v>
      </c>
      <c r="G177" s="29">
        <f t="shared" si="15"/>
        <v>-1.8129440002667252E-2</v>
      </c>
      <c r="I177" s="29">
        <f t="shared" si="17"/>
        <v>-1.8129440002667252E-2</v>
      </c>
      <c r="Q177" s="94">
        <f t="shared" si="16"/>
        <v>33183.841999999997</v>
      </c>
    </row>
    <row r="178" spans="1:17" s="29" customFormat="1">
      <c r="A178" s="27" t="s">
        <v>90</v>
      </c>
      <c r="B178" s="27"/>
      <c r="C178" s="28">
        <v>48202.356</v>
      </c>
      <c r="D178" s="28"/>
      <c r="E178" s="29">
        <f t="shared" si="13"/>
        <v>2877.994520865519</v>
      </c>
      <c r="F178" s="29">
        <f t="shared" si="14"/>
        <v>2878</v>
      </c>
      <c r="G178" s="29">
        <f t="shared" si="15"/>
        <v>-4.1294399998150766E-3</v>
      </c>
      <c r="I178" s="29">
        <f t="shared" si="17"/>
        <v>-4.1294399998150766E-3</v>
      </c>
      <c r="Q178" s="94">
        <f t="shared" si="16"/>
        <v>33183.856</v>
      </c>
    </row>
    <row r="179" spans="1:17" s="29" customFormat="1">
      <c r="A179" s="27" t="s">
        <v>90</v>
      </c>
      <c r="B179" s="27"/>
      <c r="C179" s="28">
        <v>48260.379000000001</v>
      </c>
      <c r="D179" s="28"/>
      <c r="E179" s="29">
        <f t="shared" si="13"/>
        <v>2954.9821560327368</v>
      </c>
      <c r="F179" s="29">
        <f t="shared" si="14"/>
        <v>2955</v>
      </c>
      <c r="G179" s="29">
        <f t="shared" si="15"/>
        <v>-1.3448399993649218E-2</v>
      </c>
      <c r="I179" s="29">
        <f t="shared" si="17"/>
        <v>-1.3448399993649218E-2</v>
      </c>
      <c r="Q179" s="94">
        <f t="shared" si="16"/>
        <v>33241.879000000001</v>
      </c>
    </row>
    <row r="180" spans="1:17" s="29" customFormat="1">
      <c r="A180" s="27" t="s">
        <v>91</v>
      </c>
      <c r="B180" s="27"/>
      <c r="C180" s="28">
        <v>48477.453999999998</v>
      </c>
      <c r="D180" s="28">
        <v>5.0000000000000001E-3</v>
      </c>
      <c r="E180" s="29">
        <f t="shared" si="13"/>
        <v>3243.0074374542974</v>
      </c>
      <c r="F180" s="29">
        <f t="shared" si="14"/>
        <v>3243</v>
      </c>
      <c r="G180" s="29">
        <f t="shared" si="15"/>
        <v>5.6053599982988089E-3</v>
      </c>
      <c r="I180" s="29">
        <f t="shared" si="17"/>
        <v>5.6053599982988089E-3</v>
      </c>
      <c r="Q180" s="94">
        <f t="shared" si="16"/>
        <v>33458.953999999998</v>
      </c>
    </row>
    <row r="181" spans="1:17" s="29" customFormat="1">
      <c r="A181" s="27" t="s">
        <v>92</v>
      </c>
      <c r="B181" s="27"/>
      <c r="C181" s="28">
        <v>48480.451999999997</v>
      </c>
      <c r="D181" s="28"/>
      <c r="E181" s="29">
        <f t="shared" si="13"/>
        <v>3246.9853243307307</v>
      </c>
      <c r="F181" s="29">
        <f t="shared" si="14"/>
        <v>3247</v>
      </c>
      <c r="G181" s="29">
        <f t="shared" si="15"/>
        <v>-1.1060559998441022E-2</v>
      </c>
      <c r="I181" s="29">
        <f t="shared" si="17"/>
        <v>-1.1060559998441022E-2</v>
      </c>
      <c r="Q181" s="94">
        <f t="shared" si="16"/>
        <v>33461.951999999997</v>
      </c>
    </row>
    <row r="182" spans="1:17" s="29" customFormat="1">
      <c r="A182" s="27" t="s">
        <v>92</v>
      </c>
      <c r="B182" s="27"/>
      <c r="C182" s="28">
        <v>48480.455999999998</v>
      </c>
      <c r="D182" s="28"/>
      <c r="E182" s="29">
        <f t="shared" si="13"/>
        <v>3246.9906317181585</v>
      </c>
      <c r="F182" s="29">
        <f t="shared" si="14"/>
        <v>3247</v>
      </c>
      <c r="G182" s="29">
        <f t="shared" si="15"/>
        <v>-7.0605599976261146E-3</v>
      </c>
      <c r="I182" s="29">
        <f t="shared" si="17"/>
        <v>-7.0605599976261146E-3</v>
      </c>
      <c r="Q182" s="94">
        <f t="shared" si="16"/>
        <v>33461.955999999998</v>
      </c>
    </row>
    <row r="183" spans="1:17" s="29" customFormat="1">
      <c r="A183" s="27" t="s">
        <v>92</v>
      </c>
      <c r="B183" s="27"/>
      <c r="C183" s="28">
        <v>48480.457000000002</v>
      </c>
      <c r="D183" s="28"/>
      <c r="E183" s="29">
        <f t="shared" si="13"/>
        <v>3246.9919585650205</v>
      </c>
      <c r="F183" s="29">
        <f t="shared" si="14"/>
        <v>3247</v>
      </c>
      <c r="G183" s="29">
        <f t="shared" si="15"/>
        <v>-6.060559993784409E-3</v>
      </c>
      <c r="I183" s="29">
        <f t="shared" si="17"/>
        <v>-6.060559993784409E-3</v>
      </c>
      <c r="Q183" s="94">
        <f t="shared" si="16"/>
        <v>33461.957000000002</v>
      </c>
    </row>
    <row r="184" spans="1:17" s="29" customFormat="1">
      <c r="A184" s="27" t="s">
        <v>92</v>
      </c>
      <c r="B184" s="27"/>
      <c r="C184" s="28">
        <v>48480.457999999999</v>
      </c>
      <c r="D184" s="28"/>
      <c r="E184" s="29">
        <f t="shared" si="13"/>
        <v>3246.9932854118724</v>
      </c>
      <c r="F184" s="29">
        <f t="shared" si="14"/>
        <v>3247</v>
      </c>
      <c r="G184" s="29">
        <f t="shared" si="15"/>
        <v>-5.060559997218661E-3</v>
      </c>
      <c r="I184" s="29">
        <f t="shared" si="17"/>
        <v>-5.060559997218661E-3</v>
      </c>
      <c r="Q184" s="94">
        <f t="shared" si="16"/>
        <v>33461.957999999999</v>
      </c>
    </row>
    <row r="185" spans="1:17" s="29" customFormat="1">
      <c r="A185" s="27" t="s">
        <v>93</v>
      </c>
      <c r="B185" s="27"/>
      <c r="C185" s="28">
        <v>48517.381000000001</v>
      </c>
      <c r="D185" s="28">
        <v>5.0000000000000001E-3</v>
      </c>
      <c r="E185" s="29">
        <f t="shared" si="13"/>
        <v>3295.9844519023904</v>
      </c>
      <c r="F185" s="29">
        <f t="shared" si="14"/>
        <v>3296</v>
      </c>
      <c r="G185" s="29">
        <f t="shared" si="15"/>
        <v>-1.1718079993443098E-2</v>
      </c>
      <c r="I185" s="29">
        <f t="shared" si="17"/>
        <v>-1.1718079993443098E-2</v>
      </c>
      <c r="Q185" s="94">
        <f t="shared" si="16"/>
        <v>33498.881000000001</v>
      </c>
    </row>
    <row r="186" spans="1:17" s="29" customFormat="1">
      <c r="A186" s="27" t="s">
        <v>53</v>
      </c>
      <c r="B186" s="27"/>
      <c r="C186" s="28">
        <v>48528.682000000001</v>
      </c>
      <c r="D186" s="28" t="s">
        <v>16</v>
      </c>
      <c r="E186" s="29">
        <f t="shared" si="13"/>
        <v>3310.9791482301339</v>
      </c>
      <c r="F186" s="29">
        <f t="shared" si="14"/>
        <v>3311</v>
      </c>
      <c r="G186" s="29">
        <f t="shared" si="15"/>
        <v>-1.5715279994765297E-2</v>
      </c>
      <c r="I186" s="29">
        <f t="shared" si="17"/>
        <v>-1.5715279994765297E-2</v>
      </c>
      <c r="Q186" s="94">
        <f t="shared" si="16"/>
        <v>33510.182000000001</v>
      </c>
    </row>
    <row r="187" spans="1:17" s="29" customFormat="1">
      <c r="A187" s="27" t="s">
        <v>93</v>
      </c>
      <c r="B187" s="27"/>
      <c r="C187" s="28">
        <v>48538.48</v>
      </c>
      <c r="D187" s="28">
        <v>6.0000000000000001E-3</v>
      </c>
      <c r="E187" s="29">
        <f t="shared" si="13"/>
        <v>3323.9795937322378</v>
      </c>
      <c r="F187" s="29">
        <f t="shared" si="14"/>
        <v>3324</v>
      </c>
      <c r="G187" s="29">
        <f t="shared" si="15"/>
        <v>-1.5379519994894508E-2</v>
      </c>
      <c r="I187" s="29">
        <f t="shared" si="17"/>
        <v>-1.5379519994894508E-2</v>
      </c>
      <c r="Q187" s="94">
        <f t="shared" si="16"/>
        <v>33519.980000000003</v>
      </c>
    </row>
    <row r="188" spans="1:17" s="29" customFormat="1">
      <c r="A188" s="27" t="s">
        <v>53</v>
      </c>
      <c r="B188" s="27"/>
      <c r="C188" s="28">
        <v>48568.63</v>
      </c>
      <c r="D188" s="28" t="s">
        <v>16</v>
      </c>
      <c r="E188" s="29">
        <f t="shared" si="13"/>
        <v>3363.9840264622089</v>
      </c>
      <c r="F188" s="29">
        <f t="shared" si="14"/>
        <v>3364</v>
      </c>
      <c r="G188" s="29">
        <f t="shared" si="15"/>
        <v>-1.2038720000418834E-2</v>
      </c>
      <c r="I188" s="29">
        <f t="shared" si="17"/>
        <v>-1.2038720000418834E-2</v>
      </c>
      <c r="Q188" s="94">
        <f t="shared" si="16"/>
        <v>33550.129999999997</v>
      </c>
    </row>
    <row r="189" spans="1:17" s="29" customFormat="1">
      <c r="A189" s="27" t="s">
        <v>94</v>
      </c>
      <c r="B189" s="27"/>
      <c r="C189" s="28">
        <v>48652.285000000003</v>
      </c>
      <c r="D189" s="28">
        <v>4.0000000000000001E-3</v>
      </c>
      <c r="E189" s="29">
        <f t="shared" si="13"/>
        <v>3474.9814002607709</v>
      </c>
      <c r="F189" s="29">
        <f t="shared" si="14"/>
        <v>3475</v>
      </c>
      <c r="G189" s="29">
        <f t="shared" si="15"/>
        <v>-1.4017999994393904E-2</v>
      </c>
      <c r="I189" s="29">
        <f t="shared" si="17"/>
        <v>-1.4017999994393904E-2</v>
      </c>
      <c r="Q189" s="94">
        <f t="shared" si="16"/>
        <v>33633.785000000003</v>
      </c>
    </row>
    <row r="190" spans="1:17" s="29" customFormat="1">
      <c r="A190" s="27" t="s">
        <v>95</v>
      </c>
      <c r="B190" s="27"/>
      <c r="C190" s="28">
        <v>48654.544000000002</v>
      </c>
      <c r="D190" s="28"/>
      <c r="E190" s="29">
        <f t="shared" si="13"/>
        <v>3477.9787473100891</v>
      </c>
      <c r="F190" s="29">
        <f t="shared" si="14"/>
        <v>3478</v>
      </c>
      <c r="G190" s="29">
        <f t="shared" si="15"/>
        <v>-1.6017439993447624E-2</v>
      </c>
      <c r="I190" s="29">
        <f t="shared" si="17"/>
        <v>-1.6017439993447624E-2</v>
      </c>
      <c r="Q190" s="94">
        <f t="shared" si="16"/>
        <v>33636.044000000002</v>
      </c>
    </row>
    <row r="191" spans="1:17" s="29" customFormat="1">
      <c r="A191" s="27" t="s">
        <v>95</v>
      </c>
      <c r="B191" s="27"/>
      <c r="C191" s="28">
        <v>48864.815000000002</v>
      </c>
      <c r="D191" s="28"/>
      <c r="E191" s="29">
        <f t="shared" si="13"/>
        <v>3756.9761627185608</v>
      </c>
      <c r="F191" s="29">
        <f t="shared" si="14"/>
        <v>3757</v>
      </c>
      <c r="G191" s="29">
        <f t="shared" si="15"/>
        <v>-1.7965359991649166E-2</v>
      </c>
      <c r="I191" s="29">
        <f t="shared" si="17"/>
        <v>-1.7965359991649166E-2</v>
      </c>
      <c r="Q191" s="94">
        <f t="shared" si="16"/>
        <v>33846.315000000002</v>
      </c>
    </row>
    <row r="192" spans="1:17" s="29" customFormat="1">
      <c r="A192" s="27" t="s">
        <v>95</v>
      </c>
      <c r="B192" s="27"/>
      <c r="C192" s="28">
        <v>48914.553999999996</v>
      </c>
      <c r="D192" s="28"/>
      <c r="E192" s="29">
        <f t="shared" si="13"/>
        <v>3822.9721985247361</v>
      </c>
      <c r="F192" s="29">
        <f t="shared" si="14"/>
        <v>3823</v>
      </c>
      <c r="G192" s="29">
        <f t="shared" si="15"/>
        <v>-2.0953040002495982E-2</v>
      </c>
      <c r="I192" s="29">
        <f t="shared" si="17"/>
        <v>-2.0953040002495982E-2</v>
      </c>
      <c r="Q192" s="94">
        <f t="shared" si="16"/>
        <v>33896.053999999996</v>
      </c>
    </row>
    <row r="193" spans="1:17" s="29" customFormat="1">
      <c r="A193" s="27" t="s">
        <v>96</v>
      </c>
      <c r="B193" s="27"/>
      <c r="C193" s="28">
        <v>48914.555999999997</v>
      </c>
      <c r="D193" s="28">
        <v>3.0000000000000001E-3</v>
      </c>
      <c r="E193" s="29">
        <f t="shared" si="13"/>
        <v>3822.97485221845</v>
      </c>
      <c r="F193" s="29">
        <f t="shared" si="14"/>
        <v>3823</v>
      </c>
      <c r="G193" s="29">
        <f t="shared" si="15"/>
        <v>-1.8953040002088528E-2</v>
      </c>
      <c r="I193" s="29">
        <f t="shared" si="17"/>
        <v>-1.8953040002088528E-2</v>
      </c>
      <c r="Q193" s="94">
        <f t="shared" si="16"/>
        <v>33896.055999999997</v>
      </c>
    </row>
    <row r="194" spans="1:17" s="29" customFormat="1">
      <c r="A194" s="27" t="s">
        <v>95</v>
      </c>
      <c r="B194" s="27"/>
      <c r="C194" s="28">
        <v>48923.601000000002</v>
      </c>
      <c r="D194" s="28"/>
      <c r="E194" s="29">
        <f t="shared" si="13"/>
        <v>3834.9761820374511</v>
      </c>
      <c r="F194" s="29">
        <f t="shared" si="14"/>
        <v>3835</v>
      </c>
      <c r="G194" s="29">
        <f t="shared" si="15"/>
        <v>-1.795079999283189E-2</v>
      </c>
      <c r="I194" s="29">
        <f t="shared" si="17"/>
        <v>-1.795079999283189E-2</v>
      </c>
      <c r="Q194" s="94">
        <f t="shared" si="16"/>
        <v>33905.101000000002</v>
      </c>
    </row>
    <row r="195" spans="1:17" s="29" customFormat="1">
      <c r="A195" s="27" t="s">
        <v>97</v>
      </c>
      <c r="B195" s="27"/>
      <c r="C195" s="28">
        <v>48970.336000000003</v>
      </c>
      <c r="D195" s="28">
        <v>4.0000000000000001E-3</v>
      </c>
      <c r="E195" s="29">
        <f t="shared" si="13"/>
        <v>3896.9863698860609</v>
      </c>
      <c r="F195" s="29">
        <f t="shared" si="14"/>
        <v>3897</v>
      </c>
      <c r="G195" s="29">
        <f t="shared" si="15"/>
        <v>-1.027255999360932E-2</v>
      </c>
      <c r="I195" s="29">
        <f t="shared" si="17"/>
        <v>-1.027255999360932E-2</v>
      </c>
      <c r="Q195" s="94">
        <f t="shared" si="16"/>
        <v>33951.836000000003</v>
      </c>
    </row>
    <row r="196" spans="1:17" s="29" customFormat="1">
      <c r="A196" s="27" t="s">
        <v>95</v>
      </c>
      <c r="B196" s="27"/>
      <c r="C196" s="28">
        <v>49247.680999999997</v>
      </c>
      <c r="D196" s="28"/>
      <c r="E196" s="29">
        <f t="shared" si="13"/>
        <v>4264.9807113618735</v>
      </c>
      <c r="F196" s="29">
        <f t="shared" si="14"/>
        <v>4265</v>
      </c>
      <c r="G196" s="29">
        <f t="shared" si="15"/>
        <v>-1.4537199996993877E-2</v>
      </c>
      <c r="I196" s="29">
        <f t="shared" si="17"/>
        <v>-1.4537199996993877E-2</v>
      </c>
      <c r="Q196" s="94">
        <f t="shared" si="16"/>
        <v>34229.180999999997</v>
      </c>
    </row>
    <row r="197" spans="1:17" s="29" customFormat="1">
      <c r="A197" s="27" t="s">
        <v>98</v>
      </c>
      <c r="B197" s="27"/>
      <c r="C197" s="28">
        <v>49313.249000000003</v>
      </c>
      <c r="D197" s="28">
        <v>4.0000000000000001E-3</v>
      </c>
      <c r="E197" s="29">
        <f t="shared" si="13"/>
        <v>4351.9794060630193</v>
      </c>
      <c r="F197" s="29">
        <f t="shared" si="14"/>
        <v>4352</v>
      </c>
      <c r="G197" s="29">
        <f t="shared" si="15"/>
        <v>-1.5520959990681149E-2</v>
      </c>
      <c r="I197" s="29">
        <f t="shared" si="17"/>
        <v>-1.5520959990681149E-2</v>
      </c>
      <c r="Q197" s="94">
        <f t="shared" si="16"/>
        <v>34294.749000000003</v>
      </c>
    </row>
    <row r="198" spans="1:17" s="29" customFormat="1">
      <c r="A198" s="27" t="s">
        <v>95</v>
      </c>
      <c r="B198" s="27"/>
      <c r="C198" s="28">
        <v>49330.582999999999</v>
      </c>
      <c r="D198" s="28"/>
      <c r="E198" s="29">
        <f t="shared" si="13"/>
        <v>4374.9789694773226</v>
      </c>
      <c r="F198" s="29">
        <f t="shared" si="14"/>
        <v>4375</v>
      </c>
      <c r="G198" s="29">
        <f t="shared" si="15"/>
        <v>-1.5849999996135011E-2</v>
      </c>
      <c r="I198" s="29">
        <f t="shared" si="17"/>
        <v>-1.5849999996135011E-2</v>
      </c>
      <c r="Q198" s="94">
        <f t="shared" si="16"/>
        <v>34312.082999999999</v>
      </c>
    </row>
    <row r="199" spans="1:17" s="29" customFormat="1">
      <c r="A199" s="27" t="s">
        <v>98</v>
      </c>
      <c r="B199" s="27"/>
      <c r="C199" s="28">
        <v>49331.34</v>
      </c>
      <c r="D199" s="28">
        <v>5.0000000000000001E-3</v>
      </c>
      <c r="E199" s="29">
        <f t="shared" si="13"/>
        <v>4375.9833925478533</v>
      </c>
      <c r="F199" s="29">
        <f t="shared" si="14"/>
        <v>4376</v>
      </c>
      <c r="G199" s="29">
        <f t="shared" si="15"/>
        <v>-1.2516479997429997E-2</v>
      </c>
      <c r="I199" s="29">
        <f t="shared" si="17"/>
        <v>-1.2516479997429997E-2</v>
      </c>
      <c r="Q199" s="94">
        <f t="shared" si="16"/>
        <v>34312.839999999997</v>
      </c>
    </row>
    <row r="200" spans="1:17" s="29" customFormat="1">
      <c r="A200" s="27" t="s">
        <v>95</v>
      </c>
      <c r="B200" s="27"/>
      <c r="C200" s="28">
        <v>49333.595000000001</v>
      </c>
      <c r="D200" s="28"/>
      <c r="E200" s="29">
        <f t="shared" si="13"/>
        <v>4378.9754322097542</v>
      </c>
      <c r="F200" s="29">
        <f t="shared" si="14"/>
        <v>4379</v>
      </c>
      <c r="G200" s="29">
        <f t="shared" si="15"/>
        <v>-1.8515919997298624E-2</v>
      </c>
      <c r="I200" s="29">
        <f t="shared" si="17"/>
        <v>-1.8515919997298624E-2</v>
      </c>
      <c r="Q200" s="94">
        <f t="shared" si="16"/>
        <v>34315.095000000001</v>
      </c>
    </row>
    <row r="201" spans="1:17" s="29" customFormat="1">
      <c r="A201" s="27" t="s">
        <v>99</v>
      </c>
      <c r="B201" s="27"/>
      <c r="C201" s="28">
        <v>49423.28</v>
      </c>
      <c r="D201" s="28"/>
      <c r="E201" s="29">
        <f t="shared" si="13"/>
        <v>4497.9736925543002</v>
      </c>
      <c r="F201" s="29">
        <f t="shared" si="14"/>
        <v>4498</v>
      </c>
      <c r="G201" s="29">
        <f t="shared" si="15"/>
        <v>-1.9827039999654517E-2</v>
      </c>
      <c r="I201" s="29">
        <f t="shared" si="17"/>
        <v>-1.9827039999654517E-2</v>
      </c>
      <c r="Q201" s="94">
        <f t="shared" si="16"/>
        <v>34404.78</v>
      </c>
    </row>
    <row r="202" spans="1:17" s="29" customFormat="1">
      <c r="A202" s="27" t="s">
        <v>95</v>
      </c>
      <c r="B202" s="27"/>
      <c r="C202" s="28">
        <v>49688.574999999997</v>
      </c>
      <c r="D202" s="28"/>
      <c r="E202" s="29">
        <f t="shared" si="13"/>
        <v>4849.9795294066944</v>
      </c>
      <c r="F202" s="29">
        <f t="shared" si="14"/>
        <v>4850</v>
      </c>
      <c r="G202" s="29">
        <f t="shared" si="15"/>
        <v>-1.5427999998792075E-2</v>
      </c>
      <c r="I202" s="29">
        <f t="shared" si="17"/>
        <v>-1.5427999998792075E-2</v>
      </c>
      <c r="Q202" s="94">
        <f t="shared" si="16"/>
        <v>34670.074999999997</v>
      </c>
    </row>
    <row r="203" spans="1:17" s="33" customFormat="1">
      <c r="A203" s="30" t="s">
        <v>100</v>
      </c>
      <c r="B203" s="31" t="s">
        <v>50</v>
      </c>
      <c r="C203" s="32">
        <v>49733.036</v>
      </c>
      <c r="D203" s="34"/>
      <c r="E203" s="29">
        <f t="shared" si="13"/>
        <v>4908.9724675031357</v>
      </c>
      <c r="F203" s="29">
        <f t="shared" si="14"/>
        <v>4909</v>
      </c>
      <c r="G203" s="29">
        <f t="shared" si="15"/>
        <v>-2.0750319999933708E-2</v>
      </c>
      <c r="H203" s="29"/>
      <c r="I203" s="29">
        <f t="shared" si="17"/>
        <v>-2.0750319999933708E-2</v>
      </c>
      <c r="J203" s="29"/>
      <c r="K203" s="29"/>
      <c r="M203" s="29"/>
      <c r="N203" s="29"/>
      <c r="O203" s="29"/>
      <c r="P203" s="29"/>
      <c r="Q203" s="94">
        <f t="shared" si="16"/>
        <v>34714.536</v>
      </c>
    </row>
    <row r="204" spans="1:17" s="29" customFormat="1">
      <c r="A204" s="27" t="s">
        <v>95</v>
      </c>
      <c r="B204" s="27"/>
      <c r="C204" s="28">
        <v>49743.595000000001</v>
      </c>
      <c r="D204" s="28"/>
      <c r="E204" s="29">
        <f t="shared" si="13"/>
        <v>4922.9826434631987</v>
      </c>
      <c r="F204" s="29">
        <f t="shared" si="14"/>
        <v>4923</v>
      </c>
      <c r="G204" s="29">
        <f t="shared" si="15"/>
        <v>-1.3081039993267041E-2</v>
      </c>
      <c r="I204" s="29">
        <f t="shared" ref="I204:I236" si="18">+G204</f>
        <v>-1.3081039993267041E-2</v>
      </c>
      <c r="Q204" s="94">
        <f t="shared" si="16"/>
        <v>34725.095000000001</v>
      </c>
    </row>
    <row r="205" spans="1:17" s="29" customFormat="1">
      <c r="A205" s="27" t="s">
        <v>101</v>
      </c>
      <c r="B205" s="27"/>
      <c r="C205" s="28">
        <v>49784.292000000001</v>
      </c>
      <c r="D205" s="28">
        <v>5.0000000000000001E-3</v>
      </c>
      <c r="E205" s="29">
        <f t="shared" si="13"/>
        <v>4976.9813299909583</v>
      </c>
      <c r="F205" s="29">
        <f t="shared" si="14"/>
        <v>4977</v>
      </c>
      <c r="G205" s="29">
        <f t="shared" si="15"/>
        <v>-1.4070959994569421E-2</v>
      </c>
      <c r="I205" s="29">
        <f t="shared" si="18"/>
        <v>-1.4070959994569421E-2</v>
      </c>
      <c r="Q205" s="94">
        <f t="shared" si="16"/>
        <v>34765.792000000001</v>
      </c>
    </row>
    <row r="206" spans="1:17" s="29" customFormat="1">
      <c r="A206" s="27" t="s">
        <v>95</v>
      </c>
      <c r="B206" s="27"/>
      <c r="C206" s="28">
        <v>49926.737999999998</v>
      </c>
      <c r="D206" s="28"/>
      <c r="E206" s="29">
        <f t="shared" si="13"/>
        <v>5165.9853573426808</v>
      </c>
      <c r="F206" s="29">
        <f t="shared" si="14"/>
        <v>5166</v>
      </c>
      <c r="G206" s="29">
        <f t="shared" si="15"/>
        <v>-1.1035679999622516E-2</v>
      </c>
      <c r="I206" s="29">
        <f t="shared" si="18"/>
        <v>-1.1035679999622516E-2</v>
      </c>
      <c r="Q206" s="94">
        <f t="shared" si="16"/>
        <v>34908.237999999998</v>
      </c>
    </row>
    <row r="207" spans="1:17" s="29" customFormat="1">
      <c r="A207" s="27" t="s">
        <v>102</v>
      </c>
      <c r="B207" s="27"/>
      <c r="C207" s="28">
        <v>49948.597999999998</v>
      </c>
      <c r="D207" s="28">
        <v>4.0000000000000001E-3</v>
      </c>
      <c r="E207" s="29">
        <f t="shared" si="13"/>
        <v>5194.9902296304872</v>
      </c>
      <c r="F207" s="29">
        <f t="shared" si="14"/>
        <v>5195</v>
      </c>
      <c r="G207" s="29">
        <f t="shared" si="15"/>
        <v>-7.3636000015540048E-3</v>
      </c>
      <c r="I207" s="29">
        <f t="shared" si="18"/>
        <v>-7.3636000015540048E-3</v>
      </c>
      <c r="Q207" s="94">
        <f t="shared" si="16"/>
        <v>34930.097999999998</v>
      </c>
    </row>
    <row r="208" spans="1:17" s="29" customFormat="1">
      <c r="A208" s="27" t="s">
        <v>95</v>
      </c>
      <c r="B208" s="27"/>
      <c r="C208" s="28">
        <v>49978.741999999998</v>
      </c>
      <c r="D208" s="28"/>
      <c r="E208" s="29">
        <f t="shared" si="13"/>
        <v>5234.9867012793256</v>
      </c>
      <c r="F208" s="29">
        <f t="shared" si="14"/>
        <v>5235</v>
      </c>
      <c r="G208" s="29">
        <f t="shared" si="15"/>
        <v>-1.0022800001024734E-2</v>
      </c>
      <c r="I208" s="29">
        <f t="shared" si="18"/>
        <v>-1.0022800001024734E-2</v>
      </c>
      <c r="Q208" s="94">
        <f t="shared" si="16"/>
        <v>34960.241999999998</v>
      </c>
    </row>
    <row r="209" spans="1:17" s="29" customFormat="1">
      <c r="A209" s="27" t="s">
        <v>102</v>
      </c>
      <c r="B209" s="27"/>
      <c r="C209" s="28">
        <v>49995.326000000001</v>
      </c>
      <c r="D209" s="28">
        <v>4.0000000000000001E-3</v>
      </c>
      <c r="E209" s="29">
        <f t="shared" si="13"/>
        <v>5256.9911295511029</v>
      </c>
      <c r="F209" s="29">
        <f t="shared" si="14"/>
        <v>5257</v>
      </c>
      <c r="G209" s="29">
        <f t="shared" si="15"/>
        <v>-6.6853600001195446E-3</v>
      </c>
      <c r="I209" s="29">
        <f t="shared" si="18"/>
        <v>-6.6853600001195446E-3</v>
      </c>
      <c r="Q209" s="94">
        <f t="shared" si="16"/>
        <v>34976.826000000001</v>
      </c>
    </row>
    <row r="210" spans="1:17" s="29" customFormat="1">
      <c r="A210" s="27" t="s">
        <v>102</v>
      </c>
      <c r="B210" s="27"/>
      <c r="C210" s="28">
        <v>50013.413999999997</v>
      </c>
      <c r="D210" s="28">
        <v>5.0000000000000001E-3</v>
      </c>
      <c r="E210" s="29">
        <f t="shared" si="13"/>
        <v>5280.9911354953711</v>
      </c>
      <c r="F210" s="29">
        <f t="shared" si="14"/>
        <v>5281</v>
      </c>
      <c r="G210" s="29">
        <f t="shared" si="15"/>
        <v>-6.6808799965656362E-3</v>
      </c>
      <c r="I210" s="29">
        <f t="shared" si="18"/>
        <v>-6.6808799965656362E-3</v>
      </c>
      <c r="Q210" s="94">
        <f t="shared" si="16"/>
        <v>34994.913999999997</v>
      </c>
    </row>
    <row r="211" spans="1:17" s="29" customFormat="1">
      <c r="A211" s="27" t="s">
        <v>103</v>
      </c>
      <c r="B211" s="27"/>
      <c r="C211" s="28">
        <v>50096.31</v>
      </c>
      <c r="D211" s="28">
        <v>8.0000000000000002E-3</v>
      </c>
      <c r="E211" s="29">
        <f t="shared" si="13"/>
        <v>5390.9814325296784</v>
      </c>
      <c r="F211" s="29">
        <f t="shared" si="14"/>
        <v>5391</v>
      </c>
      <c r="G211" s="29">
        <f t="shared" si="15"/>
        <v>-1.3993679996929131E-2</v>
      </c>
      <c r="I211" s="29">
        <f t="shared" si="18"/>
        <v>-1.3993679996929131E-2</v>
      </c>
      <c r="Q211" s="94">
        <f t="shared" si="16"/>
        <v>35077.81</v>
      </c>
    </row>
    <row r="212" spans="1:17" s="29" customFormat="1">
      <c r="A212" s="27" t="s">
        <v>95</v>
      </c>
      <c r="B212" s="27"/>
      <c r="C212" s="28">
        <v>50308.847999999998</v>
      </c>
      <c r="D212" s="28"/>
      <c r="E212" s="29">
        <f t="shared" si="13"/>
        <v>5672.9868097623248</v>
      </c>
      <c r="F212" s="29">
        <f t="shared" si="14"/>
        <v>5673</v>
      </c>
      <c r="G212" s="29">
        <f t="shared" si="15"/>
        <v>-9.9410399998305365E-3</v>
      </c>
      <c r="I212" s="29">
        <f t="shared" si="18"/>
        <v>-9.9410399998305365E-3</v>
      </c>
      <c r="Q212" s="94">
        <f t="shared" si="16"/>
        <v>35290.347999999998</v>
      </c>
    </row>
    <row r="213" spans="1:17" s="29" customFormat="1">
      <c r="A213" s="27" t="s">
        <v>95</v>
      </c>
      <c r="B213" s="27"/>
      <c r="C213" s="28">
        <v>50370.646999999997</v>
      </c>
      <c r="D213" s="28"/>
      <c r="E213" s="29">
        <f t="shared" ref="E213:E276" si="19">+(C213-C$7)/C$8</f>
        <v>5754.9846186604982</v>
      </c>
      <c r="F213" s="29">
        <f t="shared" ref="F213:F276" si="20">ROUND(2*E213,0)/2</f>
        <v>5755</v>
      </c>
      <c r="G213" s="29">
        <f t="shared" ref="G213:G249" si="21">+C213-(C$7+F213*C$8)</f>
        <v>-1.1592399998335168E-2</v>
      </c>
      <c r="I213" s="29">
        <f t="shared" si="18"/>
        <v>-1.1592399998335168E-2</v>
      </c>
      <c r="Q213" s="94">
        <f t="shared" ref="Q213:Q276" si="22">+C213-15018.5</f>
        <v>35352.146999999997</v>
      </c>
    </row>
    <row r="214" spans="1:17" s="29" customFormat="1">
      <c r="A214" s="27" t="s">
        <v>95</v>
      </c>
      <c r="B214" s="27"/>
      <c r="C214" s="28">
        <v>50373.665000000001</v>
      </c>
      <c r="D214" s="28"/>
      <c r="E214" s="29">
        <f t="shared" si="19"/>
        <v>5758.9890424740706</v>
      </c>
      <c r="F214" s="29">
        <f t="shared" si="20"/>
        <v>5759</v>
      </c>
      <c r="G214" s="29">
        <f t="shared" si="21"/>
        <v>-8.2583199982764199E-3</v>
      </c>
      <c r="I214" s="29">
        <f t="shared" si="18"/>
        <v>-8.2583199982764199E-3</v>
      </c>
      <c r="Q214" s="94">
        <f t="shared" si="22"/>
        <v>35355.165000000001</v>
      </c>
    </row>
    <row r="215" spans="1:17" s="29" customFormat="1">
      <c r="A215" s="27" t="s">
        <v>95</v>
      </c>
      <c r="B215" s="27"/>
      <c r="C215" s="28">
        <v>50376.678999999996</v>
      </c>
      <c r="D215" s="28"/>
      <c r="E215" s="29">
        <f t="shared" si="19"/>
        <v>5762.9881589002061</v>
      </c>
      <c r="F215" s="29">
        <f t="shared" si="20"/>
        <v>5763</v>
      </c>
      <c r="G215" s="29">
        <f t="shared" si="21"/>
        <v>-8.9242399990325794E-3</v>
      </c>
      <c r="I215" s="29">
        <f t="shared" si="18"/>
        <v>-8.9242399990325794E-3</v>
      </c>
      <c r="Q215" s="94">
        <f t="shared" si="22"/>
        <v>35358.178999999996</v>
      </c>
    </row>
    <row r="216" spans="1:17" s="29" customFormat="1">
      <c r="A216" s="27" t="s">
        <v>104</v>
      </c>
      <c r="B216" s="27"/>
      <c r="C216" s="28">
        <v>50396.283000000003</v>
      </c>
      <c r="D216" s="28">
        <v>5.0000000000000001E-3</v>
      </c>
      <c r="E216" s="29">
        <f t="shared" si="19"/>
        <v>5788.9996646792697</v>
      </c>
      <c r="F216" s="29">
        <f t="shared" si="20"/>
        <v>5789</v>
      </c>
      <c r="G216" s="29">
        <f t="shared" si="21"/>
        <v>-2.5271999038523063E-4</v>
      </c>
      <c r="I216" s="29">
        <f t="shared" si="18"/>
        <v>-2.5271999038523063E-4</v>
      </c>
      <c r="Q216" s="94">
        <f t="shared" si="22"/>
        <v>35377.783000000003</v>
      </c>
    </row>
    <row r="217" spans="1:17" s="29" customFormat="1">
      <c r="A217" s="27" t="s">
        <v>95</v>
      </c>
      <c r="B217" s="27"/>
      <c r="C217" s="28">
        <v>50422.652999999998</v>
      </c>
      <c r="D217" s="28"/>
      <c r="E217" s="29">
        <f t="shared" si="19"/>
        <v>5823.988616290857</v>
      </c>
      <c r="F217" s="29">
        <f t="shared" si="20"/>
        <v>5824</v>
      </c>
      <c r="G217" s="29">
        <f t="shared" si="21"/>
        <v>-8.579519999329932E-3</v>
      </c>
      <c r="I217" s="29">
        <f t="shared" si="18"/>
        <v>-8.579519999329932E-3</v>
      </c>
      <c r="Q217" s="94">
        <f t="shared" si="22"/>
        <v>35404.152999999998</v>
      </c>
    </row>
    <row r="218" spans="1:17" s="33" customFormat="1">
      <c r="A218" s="30" t="s">
        <v>100</v>
      </c>
      <c r="B218" s="31" t="s">
        <v>50</v>
      </c>
      <c r="C218" s="32">
        <v>50446.012999999999</v>
      </c>
      <c r="D218" s="34"/>
      <c r="E218" s="29">
        <f t="shared" si="19"/>
        <v>5854.9837588637374</v>
      </c>
      <c r="F218" s="29">
        <f t="shared" si="20"/>
        <v>5855</v>
      </c>
      <c r="G218" s="29">
        <f t="shared" si="21"/>
        <v>-1.2240399999427609E-2</v>
      </c>
      <c r="H218" s="29"/>
      <c r="I218" s="29">
        <f t="shared" si="18"/>
        <v>-1.2240399999427609E-2</v>
      </c>
      <c r="J218" s="29"/>
      <c r="K218" s="29"/>
      <c r="M218" s="29"/>
      <c r="N218" s="29"/>
      <c r="O218" s="29"/>
      <c r="P218" s="29"/>
      <c r="Q218" s="94">
        <f t="shared" si="22"/>
        <v>35427.512999999999</v>
      </c>
    </row>
    <row r="219" spans="1:17" s="29" customFormat="1">
      <c r="A219" s="27" t="s">
        <v>95</v>
      </c>
      <c r="B219" s="27"/>
      <c r="C219" s="28">
        <v>50453.550999999999</v>
      </c>
      <c r="D219" s="28"/>
      <c r="E219" s="29">
        <f t="shared" si="19"/>
        <v>5864.9855304696612</v>
      </c>
      <c r="F219" s="29">
        <f t="shared" si="20"/>
        <v>5865</v>
      </c>
      <c r="G219" s="29">
        <f t="shared" si="21"/>
        <v>-1.0905199997068848E-2</v>
      </c>
      <c r="I219" s="29">
        <f t="shared" si="18"/>
        <v>-1.0905199997068848E-2</v>
      </c>
      <c r="Q219" s="94">
        <f t="shared" si="22"/>
        <v>35435.050999999999</v>
      </c>
    </row>
    <row r="220" spans="1:17" s="29" customFormat="1">
      <c r="A220" s="27" t="s">
        <v>95</v>
      </c>
      <c r="B220" s="27"/>
      <c r="C220" s="28">
        <v>50456.567999999999</v>
      </c>
      <c r="D220" s="28"/>
      <c r="E220" s="29">
        <f t="shared" si="19"/>
        <v>5868.9886274363716</v>
      </c>
      <c r="F220" s="29">
        <f t="shared" si="20"/>
        <v>5869</v>
      </c>
      <c r="G220" s="29">
        <f t="shared" si="21"/>
        <v>-8.5711200008518063E-3</v>
      </c>
      <c r="I220" s="29">
        <f t="shared" si="18"/>
        <v>-8.5711200008518063E-3</v>
      </c>
      <c r="Q220" s="94">
        <f t="shared" si="22"/>
        <v>35438.067999999999</v>
      </c>
    </row>
    <row r="221" spans="1:17" s="29" customFormat="1">
      <c r="A221" s="27" t="s">
        <v>104</v>
      </c>
      <c r="B221" s="27"/>
      <c r="C221" s="28">
        <v>50509.322</v>
      </c>
      <c r="D221" s="28">
        <v>2E-3</v>
      </c>
      <c r="E221" s="29">
        <f t="shared" si="19"/>
        <v>5938.9851065155544</v>
      </c>
      <c r="F221" s="29">
        <f t="shared" si="20"/>
        <v>5939</v>
      </c>
      <c r="G221" s="29">
        <f t="shared" si="21"/>
        <v>-1.1224720001337118E-2</v>
      </c>
      <c r="I221" s="29">
        <f t="shared" si="18"/>
        <v>-1.1224720001337118E-2</v>
      </c>
      <c r="Q221" s="94">
        <f t="shared" si="22"/>
        <v>35490.822</v>
      </c>
    </row>
    <row r="222" spans="1:17" s="29" customFormat="1">
      <c r="A222" s="27" t="s">
        <v>105</v>
      </c>
      <c r="B222" s="27"/>
      <c r="C222" s="28">
        <v>50646.493000000002</v>
      </c>
      <c r="D222" s="28">
        <v>7.0000000000000001E-3</v>
      </c>
      <c r="E222" s="29">
        <f t="shared" si="19"/>
        <v>6120.9900166981088</v>
      </c>
      <c r="F222" s="29">
        <f t="shared" si="20"/>
        <v>6121</v>
      </c>
      <c r="G222" s="29">
        <f t="shared" si="21"/>
        <v>-7.5240799924358726E-3</v>
      </c>
      <c r="I222" s="29">
        <f t="shared" si="18"/>
        <v>-7.5240799924358726E-3</v>
      </c>
      <c r="Q222" s="94">
        <f t="shared" si="22"/>
        <v>35627.993000000002</v>
      </c>
    </row>
    <row r="223" spans="1:17" s="29" customFormat="1">
      <c r="A223" s="27" t="s">
        <v>106</v>
      </c>
      <c r="B223" s="27"/>
      <c r="C223" s="28">
        <v>50719.597999999998</v>
      </c>
      <c r="D223" s="28"/>
      <c r="E223" s="29">
        <f t="shared" si="19"/>
        <v>6217.9891561583063</v>
      </c>
      <c r="F223" s="29">
        <f t="shared" si="20"/>
        <v>6218</v>
      </c>
      <c r="G223" s="29">
        <f t="shared" si="21"/>
        <v>-8.1726400021580048E-3</v>
      </c>
      <c r="I223" s="29">
        <f t="shared" si="18"/>
        <v>-8.1726400021580048E-3</v>
      </c>
      <c r="Q223" s="94">
        <f t="shared" si="22"/>
        <v>35701.097999999998</v>
      </c>
    </row>
    <row r="224" spans="1:17" s="29" customFormat="1">
      <c r="A224" s="27" t="s">
        <v>106</v>
      </c>
      <c r="B224" s="27"/>
      <c r="C224" s="28">
        <v>50811.54</v>
      </c>
      <c r="D224" s="28"/>
      <c r="E224" s="29">
        <f t="shared" si="19"/>
        <v>6339.9821098584662</v>
      </c>
      <c r="F224" s="29">
        <f t="shared" si="20"/>
        <v>6340</v>
      </c>
      <c r="G224" s="29">
        <f t="shared" si="21"/>
        <v>-1.3483199996699113E-2</v>
      </c>
      <c r="I224" s="29">
        <f t="shared" si="18"/>
        <v>-1.3483199996699113E-2</v>
      </c>
      <c r="Q224" s="94">
        <f t="shared" si="22"/>
        <v>35793.040000000001</v>
      </c>
    </row>
    <row r="225" spans="1:17" s="29" customFormat="1">
      <c r="A225" s="27" t="s">
        <v>107</v>
      </c>
      <c r="B225" s="27"/>
      <c r="C225" s="28">
        <v>50812.296000000002</v>
      </c>
      <c r="D225" s="28">
        <v>7.0000000000000001E-3</v>
      </c>
      <c r="E225" s="29">
        <f t="shared" si="19"/>
        <v>6340.9852060821449</v>
      </c>
      <c r="F225" s="29">
        <f t="shared" si="20"/>
        <v>6341</v>
      </c>
      <c r="G225" s="29">
        <f t="shared" si="21"/>
        <v>-1.1149679994559847E-2</v>
      </c>
      <c r="I225" s="29">
        <f t="shared" si="18"/>
        <v>-1.1149679994559847E-2</v>
      </c>
      <c r="Q225" s="94">
        <f t="shared" si="22"/>
        <v>35793.796000000002</v>
      </c>
    </row>
    <row r="226" spans="1:17" s="29" customFormat="1">
      <c r="A226" s="27" t="s">
        <v>106</v>
      </c>
      <c r="B226" s="27"/>
      <c r="C226" s="28">
        <v>50820.582999999999</v>
      </c>
      <c r="D226" s="28"/>
      <c r="E226" s="29">
        <f t="shared" si="19"/>
        <v>6351.9807859837438</v>
      </c>
      <c r="F226" s="29">
        <f t="shared" si="20"/>
        <v>6352</v>
      </c>
      <c r="G226" s="29">
        <f t="shared" si="21"/>
        <v>-1.4480960002401844E-2</v>
      </c>
      <c r="I226" s="29">
        <f t="shared" si="18"/>
        <v>-1.4480960002401844E-2</v>
      </c>
      <c r="Q226" s="94">
        <f t="shared" si="22"/>
        <v>35802.082999999999</v>
      </c>
    </row>
    <row r="227" spans="1:17" s="29" customFormat="1">
      <c r="A227" s="27" t="s">
        <v>106</v>
      </c>
      <c r="B227" s="27"/>
      <c r="C227" s="28">
        <v>50869.574999999997</v>
      </c>
      <c r="D227" s="28"/>
      <c r="E227" s="29">
        <f t="shared" si="19"/>
        <v>6416.9856671879579</v>
      </c>
      <c r="F227" s="29">
        <f t="shared" si="20"/>
        <v>6417</v>
      </c>
      <c r="G227" s="29">
        <f t="shared" si="21"/>
        <v>-1.0802160002640449E-2</v>
      </c>
      <c r="I227" s="29">
        <f t="shared" si="18"/>
        <v>-1.0802160002640449E-2</v>
      </c>
      <c r="Q227" s="94">
        <f t="shared" si="22"/>
        <v>35851.074999999997</v>
      </c>
    </row>
    <row r="228" spans="1:17" s="29" customFormat="1">
      <c r="A228" s="27" t="s">
        <v>106</v>
      </c>
      <c r="B228" s="27"/>
      <c r="C228" s="28">
        <v>50872.591999999997</v>
      </c>
      <c r="D228" s="28"/>
      <c r="E228" s="29">
        <f t="shared" si="19"/>
        <v>6420.9887641546693</v>
      </c>
      <c r="F228" s="29">
        <f t="shared" si="20"/>
        <v>6421</v>
      </c>
      <c r="G228" s="29">
        <f t="shared" si="21"/>
        <v>-8.4680799991474487E-3</v>
      </c>
      <c r="I228" s="29">
        <f t="shared" si="18"/>
        <v>-8.4680799991474487E-3</v>
      </c>
      <c r="Q228" s="94">
        <f t="shared" si="22"/>
        <v>35854.091999999997</v>
      </c>
    </row>
    <row r="229" spans="1:17" s="29" customFormat="1">
      <c r="A229" s="27" t="s">
        <v>108</v>
      </c>
      <c r="B229" s="27"/>
      <c r="C229" s="28">
        <v>51065.523000000001</v>
      </c>
      <c r="D229" s="28">
        <v>4.0000000000000001E-3</v>
      </c>
      <c r="E229" s="29">
        <f t="shared" si="19"/>
        <v>6676.9786550676945</v>
      </c>
      <c r="F229" s="29">
        <f t="shared" si="20"/>
        <v>6677</v>
      </c>
      <c r="G229" s="29">
        <f t="shared" si="21"/>
        <v>-1.6086959993117489E-2</v>
      </c>
      <c r="I229" s="29">
        <f t="shared" si="18"/>
        <v>-1.6086959993117489E-2</v>
      </c>
      <c r="Q229" s="94">
        <f t="shared" si="22"/>
        <v>36047.023000000001</v>
      </c>
    </row>
    <row r="230" spans="1:17" s="29" customFormat="1">
      <c r="A230" s="27" t="s">
        <v>106</v>
      </c>
      <c r="B230" s="27"/>
      <c r="C230" s="28">
        <v>51083.616999999998</v>
      </c>
      <c r="D230" s="28"/>
      <c r="E230" s="29">
        <f t="shared" si="19"/>
        <v>6700.9866220931053</v>
      </c>
      <c r="F230" s="29">
        <f t="shared" si="20"/>
        <v>6701</v>
      </c>
      <c r="G230" s="29">
        <f t="shared" si="21"/>
        <v>-1.0082480002893135E-2</v>
      </c>
      <c r="I230" s="29">
        <f t="shared" si="18"/>
        <v>-1.0082480002893135E-2</v>
      </c>
      <c r="Q230" s="94">
        <f t="shared" si="22"/>
        <v>36065.116999999998</v>
      </c>
    </row>
    <row r="231" spans="1:17" s="29" customFormat="1">
      <c r="A231" s="27" t="s">
        <v>106</v>
      </c>
      <c r="B231" s="27"/>
      <c r="C231" s="28">
        <v>51129.59</v>
      </c>
      <c r="D231" s="28"/>
      <c r="E231" s="29">
        <f t="shared" si="19"/>
        <v>6761.9857526368942</v>
      </c>
      <c r="F231" s="29">
        <f t="shared" si="20"/>
        <v>6762</v>
      </c>
      <c r="G231" s="29">
        <f t="shared" si="21"/>
        <v>-1.0737759999756236E-2</v>
      </c>
      <c r="I231" s="29">
        <f t="shared" si="18"/>
        <v>-1.0737759999756236E-2</v>
      </c>
      <c r="Q231" s="94">
        <f t="shared" si="22"/>
        <v>36111.089999999997</v>
      </c>
    </row>
    <row r="232" spans="1:17" s="29" customFormat="1">
      <c r="A232" s="27" t="s">
        <v>106</v>
      </c>
      <c r="B232" s="27"/>
      <c r="C232" s="28">
        <v>51132.606</v>
      </c>
      <c r="D232" s="28"/>
      <c r="E232" s="29">
        <f t="shared" si="19"/>
        <v>6765.9875227567536</v>
      </c>
      <c r="F232" s="29">
        <f t="shared" si="20"/>
        <v>6766</v>
      </c>
      <c r="G232" s="29">
        <f t="shared" si="21"/>
        <v>-9.4036800001049414E-3</v>
      </c>
      <c r="I232" s="29">
        <f t="shared" si="18"/>
        <v>-9.4036800001049414E-3</v>
      </c>
      <c r="Q232" s="94">
        <f t="shared" si="22"/>
        <v>36114.106</v>
      </c>
    </row>
    <row r="233" spans="1:17" s="29" customFormat="1">
      <c r="A233" s="27" t="s">
        <v>106</v>
      </c>
      <c r="B233" s="27"/>
      <c r="C233" s="28">
        <v>51135.620999999999</v>
      </c>
      <c r="D233" s="28"/>
      <c r="E233" s="29">
        <f t="shared" si="19"/>
        <v>6769.9879660297511</v>
      </c>
      <c r="F233" s="29">
        <f t="shared" si="20"/>
        <v>6770</v>
      </c>
      <c r="G233" s="29">
        <f t="shared" si="21"/>
        <v>-9.0695999970193952E-3</v>
      </c>
      <c r="I233" s="29">
        <f t="shared" si="18"/>
        <v>-9.0695999970193952E-3</v>
      </c>
      <c r="Q233" s="94">
        <f t="shared" si="22"/>
        <v>36117.120999999999</v>
      </c>
    </row>
    <row r="234" spans="1:17" s="29" customFormat="1">
      <c r="A234" s="27" t="s">
        <v>106</v>
      </c>
      <c r="B234" s="27"/>
      <c r="C234" s="28">
        <v>51144.661</v>
      </c>
      <c r="D234" s="28"/>
      <c r="E234" s="29">
        <f t="shared" si="19"/>
        <v>6781.9826616144619</v>
      </c>
      <c r="F234" s="29">
        <f t="shared" si="20"/>
        <v>6782</v>
      </c>
      <c r="G234" s="29">
        <f t="shared" si="21"/>
        <v>-1.3067359999695327E-2</v>
      </c>
      <c r="I234" s="29">
        <f t="shared" si="18"/>
        <v>-1.3067359999695327E-2</v>
      </c>
      <c r="Q234" s="94">
        <f t="shared" si="22"/>
        <v>36126.161</v>
      </c>
    </row>
    <row r="235" spans="1:17" s="29" customFormat="1">
      <c r="A235" s="27" t="s">
        <v>106</v>
      </c>
      <c r="B235" s="27"/>
      <c r="C235" s="28">
        <v>51175.565999999999</v>
      </c>
      <c r="D235" s="28"/>
      <c r="E235" s="29">
        <f t="shared" si="19"/>
        <v>6822.9888637212598</v>
      </c>
      <c r="F235" s="29">
        <f t="shared" si="20"/>
        <v>6823</v>
      </c>
      <c r="G235" s="29">
        <f t="shared" si="21"/>
        <v>-8.3930399996461347E-3</v>
      </c>
      <c r="I235" s="29">
        <f t="shared" si="18"/>
        <v>-8.3930399996461347E-3</v>
      </c>
      <c r="Q235" s="94">
        <f t="shared" si="22"/>
        <v>36157.065999999999</v>
      </c>
    </row>
    <row r="236" spans="1:17" s="29" customFormat="1">
      <c r="A236" s="27" t="s">
        <v>106</v>
      </c>
      <c r="B236" s="27"/>
      <c r="C236" s="28">
        <v>51428.790999999997</v>
      </c>
      <c r="D236" s="28"/>
      <c r="E236" s="29">
        <f t="shared" si="19"/>
        <v>7158.9796590130954</v>
      </c>
      <c r="F236" s="29">
        <f t="shared" si="20"/>
        <v>7159</v>
      </c>
      <c r="G236" s="29">
        <f t="shared" si="21"/>
        <v>-1.533031999861123E-2</v>
      </c>
      <c r="I236" s="29">
        <f t="shared" si="18"/>
        <v>-1.533031999861123E-2</v>
      </c>
      <c r="Q236" s="94">
        <f t="shared" si="22"/>
        <v>36410.290999999997</v>
      </c>
    </row>
    <row r="237" spans="1:17" s="29" customFormat="1">
      <c r="A237" s="35" t="s">
        <v>109</v>
      </c>
      <c r="B237" s="27"/>
      <c r="C237" s="28">
        <v>51477.778599999998</v>
      </c>
      <c r="D237" s="28">
        <v>1E-4</v>
      </c>
      <c r="E237" s="29">
        <f t="shared" si="19"/>
        <v>7223.9787020911426</v>
      </c>
      <c r="F237" s="29">
        <f t="shared" si="20"/>
        <v>7224</v>
      </c>
      <c r="G237" s="29">
        <f t="shared" si="21"/>
        <v>-1.605151999683585E-2</v>
      </c>
      <c r="K237" s="29">
        <f>+G237</f>
        <v>-1.605151999683585E-2</v>
      </c>
      <c r="Q237" s="94">
        <f t="shared" si="22"/>
        <v>36459.278599999998</v>
      </c>
    </row>
    <row r="238" spans="1:17" s="29" customFormat="1">
      <c r="A238" s="27" t="s">
        <v>106</v>
      </c>
      <c r="B238" s="27"/>
      <c r="C238" s="28">
        <v>51490.595999999998</v>
      </c>
      <c r="D238" s="28"/>
      <c r="E238" s="29">
        <f t="shared" si="19"/>
        <v>7240.9854289924106</v>
      </c>
      <c r="F238" s="29">
        <f t="shared" si="20"/>
        <v>7241</v>
      </c>
      <c r="G238" s="29">
        <f t="shared" si="21"/>
        <v>-1.0981680003169458E-2</v>
      </c>
      <c r="I238" s="29">
        <f>+G238</f>
        <v>-1.0981680003169458E-2</v>
      </c>
      <c r="Q238" s="94">
        <f t="shared" si="22"/>
        <v>36472.095999999998</v>
      </c>
    </row>
    <row r="239" spans="1:17" s="29" customFormat="1">
      <c r="A239" s="27" t="s">
        <v>106</v>
      </c>
      <c r="B239" s="27"/>
      <c r="C239" s="28">
        <v>51493.605000000003</v>
      </c>
      <c r="D239" s="28"/>
      <c r="E239" s="29">
        <f t="shared" si="19"/>
        <v>7244.9779111842754</v>
      </c>
      <c r="F239" s="29">
        <f t="shared" si="20"/>
        <v>7245</v>
      </c>
      <c r="G239" s="29">
        <f t="shared" si="21"/>
        <v>-1.6647599994030315E-2</v>
      </c>
      <c r="I239" s="29">
        <f>+G239</f>
        <v>-1.6647599994030315E-2</v>
      </c>
      <c r="Q239" s="94">
        <f t="shared" si="22"/>
        <v>36475.105000000003</v>
      </c>
    </row>
    <row r="240" spans="1:17" s="29" customFormat="1">
      <c r="A240" s="27" t="s">
        <v>106</v>
      </c>
      <c r="B240" s="27"/>
      <c r="C240" s="28">
        <v>51496.618999999999</v>
      </c>
      <c r="D240" s="28"/>
      <c r="E240" s="29">
        <f t="shared" si="19"/>
        <v>7248.9770276104109</v>
      </c>
      <c r="F240" s="29">
        <f t="shared" si="20"/>
        <v>7249</v>
      </c>
      <c r="G240" s="29">
        <f t="shared" si="21"/>
        <v>-1.7313519994786475E-2</v>
      </c>
      <c r="I240" s="29">
        <f>+G240</f>
        <v>-1.7313519994786475E-2</v>
      </c>
      <c r="Q240" s="94">
        <f t="shared" si="22"/>
        <v>36478.118999999999</v>
      </c>
    </row>
    <row r="241" spans="1:21" s="29" customFormat="1">
      <c r="A241" s="27" t="s">
        <v>106</v>
      </c>
      <c r="B241" s="27"/>
      <c r="C241" s="28">
        <v>51499.634700000002</v>
      </c>
      <c r="D241" s="28"/>
      <c r="E241" s="29">
        <f t="shared" si="19"/>
        <v>7252.9783996762135</v>
      </c>
      <c r="F241" s="29">
        <f t="shared" si="20"/>
        <v>7253</v>
      </c>
      <c r="G241" s="29">
        <f t="shared" si="21"/>
        <v>-1.6279439994832501E-2</v>
      </c>
      <c r="I241" s="33"/>
      <c r="J241" s="29">
        <f>+G241</f>
        <v>-1.6279439994832501E-2</v>
      </c>
      <c r="Q241" s="94">
        <f t="shared" si="22"/>
        <v>36481.134700000002</v>
      </c>
    </row>
    <row r="242" spans="1:21" s="33" customFormat="1">
      <c r="A242" s="30" t="s">
        <v>110</v>
      </c>
      <c r="B242" s="31" t="s">
        <v>50</v>
      </c>
      <c r="C242" s="32">
        <v>51509.430999999997</v>
      </c>
      <c r="D242" s="34"/>
      <c r="E242" s="29">
        <f t="shared" si="19"/>
        <v>7265.9765895386499</v>
      </c>
      <c r="F242" s="29">
        <f t="shared" si="20"/>
        <v>7266</v>
      </c>
      <c r="G242" s="29">
        <f t="shared" si="21"/>
        <v>-1.7643680002947804E-2</v>
      </c>
      <c r="H242" s="29"/>
      <c r="I242" s="29">
        <f>+G242</f>
        <v>-1.7643680002947804E-2</v>
      </c>
      <c r="J242" s="29"/>
      <c r="K242" s="29"/>
      <c r="M242" s="29"/>
      <c r="O242" s="29"/>
      <c r="P242" s="29"/>
      <c r="Q242" s="94">
        <f t="shared" si="22"/>
        <v>36490.930999999997</v>
      </c>
    </row>
    <row r="243" spans="1:21" s="29" customFormat="1">
      <c r="A243" s="27" t="s">
        <v>106</v>
      </c>
      <c r="B243" s="27"/>
      <c r="C243" s="28">
        <v>51539.582000000002</v>
      </c>
      <c r="D243" s="28"/>
      <c r="E243" s="29">
        <f t="shared" si="19"/>
        <v>7305.982349115493</v>
      </c>
      <c r="F243" s="29">
        <f t="shared" si="20"/>
        <v>7306</v>
      </c>
      <c r="G243" s="29">
        <f t="shared" si="21"/>
        <v>-1.3302879997354466E-2</v>
      </c>
      <c r="I243" s="29">
        <f>+G243</f>
        <v>-1.3302879997354466E-2</v>
      </c>
      <c r="Q243" s="94">
        <f t="shared" si="22"/>
        <v>36521.082000000002</v>
      </c>
    </row>
    <row r="244" spans="1:21" s="29" customFormat="1">
      <c r="A244" s="27" t="s">
        <v>106</v>
      </c>
      <c r="B244" s="27"/>
      <c r="C244" s="28">
        <v>51554.656999999999</v>
      </c>
      <c r="D244" s="28"/>
      <c r="E244" s="29">
        <f t="shared" si="19"/>
        <v>7325.9845654804785</v>
      </c>
      <c r="F244" s="29">
        <f t="shared" si="20"/>
        <v>7326</v>
      </c>
      <c r="G244" s="29">
        <f t="shared" si="21"/>
        <v>-1.1632479996478651E-2</v>
      </c>
      <c r="I244" s="29">
        <f>+G244</f>
        <v>-1.1632479996478651E-2</v>
      </c>
      <c r="Q244" s="94">
        <f t="shared" si="22"/>
        <v>36536.156999999999</v>
      </c>
    </row>
    <row r="245" spans="1:21" s="29" customFormat="1">
      <c r="A245" s="27" t="s">
        <v>106</v>
      </c>
      <c r="B245" s="27"/>
      <c r="C245" s="28">
        <v>51582.54</v>
      </c>
      <c r="D245" s="28"/>
      <c r="E245" s="29">
        <f t="shared" si="19"/>
        <v>7362.9810363862853</v>
      </c>
      <c r="F245" s="29">
        <f t="shared" si="20"/>
        <v>7363</v>
      </c>
      <c r="G245" s="29">
        <f t="shared" si="21"/>
        <v>-1.4292239997303113E-2</v>
      </c>
      <c r="I245" s="29">
        <f>+G245</f>
        <v>-1.4292239997303113E-2</v>
      </c>
      <c r="Q245" s="94">
        <f t="shared" si="22"/>
        <v>36564.04</v>
      </c>
    </row>
    <row r="246" spans="1:21" s="29" customFormat="1">
      <c r="A246" s="36" t="s">
        <v>106</v>
      </c>
      <c r="B246" s="36"/>
      <c r="C246" s="37">
        <v>51582.544000000002</v>
      </c>
      <c r="D246" s="37"/>
      <c r="E246" s="29">
        <f t="shared" si="19"/>
        <v>7362.9863437737131</v>
      </c>
      <c r="F246" s="29">
        <f t="shared" si="20"/>
        <v>7363</v>
      </c>
      <c r="G246" s="29">
        <f t="shared" si="21"/>
        <v>-1.0292239996488206E-2</v>
      </c>
      <c r="I246" s="29">
        <f>+G246</f>
        <v>-1.0292239996488206E-2</v>
      </c>
      <c r="Q246" s="94">
        <f t="shared" si="22"/>
        <v>36564.044000000002</v>
      </c>
    </row>
    <row r="247" spans="1:21" s="29" customFormat="1">
      <c r="A247" s="38" t="s">
        <v>111</v>
      </c>
      <c r="B247" s="39" t="s">
        <v>50</v>
      </c>
      <c r="C247" s="37">
        <v>51772.459799999997</v>
      </c>
      <c r="D247" s="37">
        <v>1.4E-3</v>
      </c>
      <c r="E247" s="29">
        <f t="shared" si="19"/>
        <v>7614.975526044358</v>
      </c>
      <c r="F247" s="29">
        <f t="shared" si="20"/>
        <v>7615</v>
      </c>
      <c r="G247" s="29">
        <f t="shared" si="21"/>
        <v>-1.8445200003043283E-2</v>
      </c>
      <c r="K247" s="29">
        <f>+G247</f>
        <v>-1.8445200003043283E-2</v>
      </c>
      <c r="Q247" s="94">
        <f t="shared" si="22"/>
        <v>36753.959799999997</v>
      </c>
    </row>
    <row r="248" spans="1:21" s="33" customFormat="1">
      <c r="A248" s="40" t="s">
        <v>112</v>
      </c>
      <c r="B248" s="41" t="s">
        <v>50</v>
      </c>
      <c r="C248" s="42">
        <v>51814.665000000001</v>
      </c>
      <c r="D248" s="43"/>
      <c r="E248" s="29">
        <f t="shared" si="19"/>
        <v>7670.9753630014211</v>
      </c>
      <c r="F248" s="29">
        <f t="shared" si="20"/>
        <v>7671</v>
      </c>
      <c r="G248" s="29">
        <f t="shared" si="21"/>
        <v>-1.8568079998658504E-2</v>
      </c>
      <c r="H248" s="29"/>
      <c r="I248" s="29"/>
      <c r="J248" s="29"/>
      <c r="K248" s="29">
        <f>+G248</f>
        <v>-1.8568079998658504E-2</v>
      </c>
      <c r="M248" s="29"/>
      <c r="O248" s="29"/>
      <c r="P248" s="29"/>
      <c r="Q248" s="94">
        <f t="shared" si="22"/>
        <v>36796.165000000001</v>
      </c>
    </row>
    <row r="249" spans="1:21" s="33" customFormat="1">
      <c r="A249" s="40" t="s">
        <v>113</v>
      </c>
      <c r="B249" s="41" t="s">
        <v>50</v>
      </c>
      <c r="C249" s="42">
        <v>51821.447</v>
      </c>
      <c r="D249" s="43"/>
      <c r="E249" s="29">
        <f t="shared" si="19"/>
        <v>7679.9740383836661</v>
      </c>
      <c r="F249" s="29">
        <f t="shared" si="20"/>
        <v>7680</v>
      </c>
      <c r="G249" s="29">
        <f t="shared" si="21"/>
        <v>-1.956639999843901E-2</v>
      </c>
      <c r="H249" s="29"/>
      <c r="I249" s="29">
        <f>+G249</f>
        <v>-1.956639999843901E-2</v>
      </c>
      <c r="J249" s="29"/>
      <c r="K249" s="29"/>
      <c r="M249" s="29"/>
      <c r="O249" s="29"/>
      <c r="P249" s="29"/>
      <c r="Q249" s="94">
        <f t="shared" si="22"/>
        <v>36802.947</v>
      </c>
    </row>
    <row r="250" spans="1:21" s="33" customFormat="1">
      <c r="A250" s="37" t="s">
        <v>114</v>
      </c>
      <c r="B250" s="44" t="s">
        <v>50</v>
      </c>
      <c r="C250" s="37">
        <v>51846.323299999996</v>
      </c>
      <c r="D250" s="37" t="s">
        <v>34</v>
      </c>
      <c r="E250" s="29">
        <f t="shared" si="19"/>
        <v>7712.9810788453788</v>
      </c>
      <c r="F250" s="29">
        <f t="shared" si="20"/>
        <v>7713</v>
      </c>
      <c r="G250" s="29"/>
      <c r="H250" s="29"/>
      <c r="I250" s="29"/>
      <c r="J250" s="29"/>
      <c r="K250" s="29"/>
      <c r="M250" s="29"/>
      <c r="O250" s="29"/>
      <c r="P250" s="29"/>
      <c r="Q250" s="94">
        <f t="shared" si="22"/>
        <v>36827.823299999996</v>
      </c>
      <c r="U250" s="45">
        <v>-1.4260240001021884E-2</v>
      </c>
    </row>
    <row r="251" spans="1:21" s="33" customFormat="1">
      <c r="A251" s="37" t="s">
        <v>114</v>
      </c>
      <c r="B251" s="44" t="s">
        <v>50</v>
      </c>
      <c r="C251" s="37">
        <v>51846.327499999999</v>
      </c>
      <c r="D251" s="37" t="s">
        <v>34</v>
      </c>
      <c r="E251" s="29">
        <f t="shared" si="19"/>
        <v>7712.9866516021812</v>
      </c>
      <c r="F251" s="29">
        <f t="shared" si="20"/>
        <v>7713</v>
      </c>
      <c r="G251" s="29"/>
      <c r="H251" s="29"/>
      <c r="I251" s="29"/>
      <c r="J251" s="29"/>
      <c r="K251" s="29"/>
      <c r="M251" s="29"/>
      <c r="O251" s="29"/>
      <c r="P251" s="29"/>
      <c r="Q251" s="94">
        <f t="shared" si="22"/>
        <v>36827.827499999999</v>
      </c>
      <c r="U251" s="45">
        <v>-1.0060239997983444E-2</v>
      </c>
    </row>
    <row r="252" spans="1:21" s="33" customFormat="1">
      <c r="A252" s="40" t="s">
        <v>112</v>
      </c>
      <c r="B252" s="41" t="s">
        <v>50</v>
      </c>
      <c r="C252" s="42">
        <v>51888.525699999998</v>
      </c>
      <c r="D252" s="43"/>
      <c r="E252" s="29">
        <f t="shared" si="19"/>
        <v>7768.9772006312405</v>
      </c>
      <c r="F252" s="29">
        <f t="shared" si="20"/>
        <v>7769</v>
      </c>
      <c r="G252" s="29">
        <f>+C252-(C$7+F252*C$8)</f>
        <v>-1.7183119998662733E-2</v>
      </c>
      <c r="H252" s="29"/>
      <c r="I252" s="29"/>
      <c r="J252" s="29"/>
      <c r="K252" s="29">
        <f>+G252</f>
        <v>-1.7183119998662733E-2</v>
      </c>
      <c r="M252" s="29"/>
      <c r="N252" s="29"/>
      <c r="O252" s="29">
        <f t="shared" ref="O252:O283" ca="1" si="23">+C$11+C$12*$F252</f>
        <v>-1.9332226262347655E-2</v>
      </c>
      <c r="P252" s="29"/>
      <c r="Q252" s="94">
        <f t="shared" si="22"/>
        <v>36870.025699999998</v>
      </c>
    </row>
    <row r="253" spans="1:21" s="33" customFormat="1">
      <c r="A253" s="40" t="s">
        <v>112</v>
      </c>
      <c r="B253" s="41" t="s">
        <v>50</v>
      </c>
      <c r="C253" s="42">
        <v>51897.580999999998</v>
      </c>
      <c r="D253" s="43"/>
      <c r="E253" s="29">
        <f t="shared" si="19"/>
        <v>7780.9921969728584</v>
      </c>
      <c r="F253" s="29">
        <f t="shared" si="20"/>
        <v>7781</v>
      </c>
      <c r="G253" s="29">
        <f>+C253-(C$7+F253*C$8)</f>
        <v>-5.8808800022234209E-3</v>
      </c>
      <c r="H253" s="29"/>
      <c r="I253" s="29"/>
      <c r="J253" s="29"/>
      <c r="K253" s="29">
        <f>+G253</f>
        <v>-5.8808800022234209E-3</v>
      </c>
      <c r="M253" s="29"/>
      <c r="O253" s="29">
        <f t="shared" ca="1" si="23"/>
        <v>-1.9367107555943411E-2</v>
      </c>
      <c r="P253" s="29"/>
      <c r="Q253" s="94">
        <f t="shared" si="22"/>
        <v>36879.080999999998</v>
      </c>
    </row>
    <row r="254" spans="1:21" s="33" customFormat="1">
      <c r="A254" s="40" t="s">
        <v>115</v>
      </c>
      <c r="B254" s="41" t="s">
        <v>50</v>
      </c>
      <c r="C254" s="42">
        <v>52093.517</v>
      </c>
      <c r="D254" s="43"/>
      <c r="E254" s="29">
        <f t="shared" si="19"/>
        <v>8040.9692626903116</v>
      </c>
      <c r="F254" s="29">
        <f t="shared" si="20"/>
        <v>8041</v>
      </c>
      <c r="G254" s="29">
        <f>+C254-(C$7+F254*C$8)</f>
        <v>-2.3165679995145183E-2</v>
      </c>
      <c r="H254" s="29"/>
      <c r="I254" s="29">
        <f>+G254</f>
        <v>-2.3165679995145183E-2</v>
      </c>
      <c r="J254" s="29"/>
      <c r="K254" s="29"/>
      <c r="M254" s="29"/>
      <c r="O254" s="29">
        <f t="shared" ca="1" si="23"/>
        <v>-2.012286891718482E-2</v>
      </c>
      <c r="P254" s="29"/>
      <c r="Q254" s="94">
        <f t="shared" si="22"/>
        <v>37075.017</v>
      </c>
    </row>
    <row r="255" spans="1:21" s="33" customFormat="1">
      <c r="A255" s="46" t="s">
        <v>116</v>
      </c>
      <c r="B255" s="36"/>
      <c r="C255" s="37">
        <v>52116.884550000002</v>
      </c>
      <c r="D255" s="37">
        <v>1E-4</v>
      </c>
      <c r="E255" s="29">
        <f t="shared" si="19"/>
        <v>8071.9744229569624</v>
      </c>
      <c r="F255" s="29">
        <f t="shared" si="20"/>
        <v>8072</v>
      </c>
      <c r="G255" s="29">
        <f>+C255-(C$7+F255*C$8)</f>
        <v>-1.9276559993159026E-2</v>
      </c>
      <c r="H255" s="29"/>
      <c r="I255" s="29"/>
      <c r="J255" s="29"/>
      <c r="K255" s="29">
        <f>+G255</f>
        <v>-1.9276559993159026E-2</v>
      </c>
      <c r="L255" s="29"/>
      <c r="M255" s="29"/>
      <c r="N255" s="29"/>
      <c r="O255" s="29">
        <f t="shared" ca="1" si="23"/>
        <v>-2.0212978925640529E-2</v>
      </c>
      <c r="P255" s="29"/>
      <c r="Q255" s="94">
        <f t="shared" si="22"/>
        <v>37098.384550000002</v>
      </c>
      <c r="R255" s="29"/>
      <c r="S255" s="29"/>
      <c r="T255" s="29"/>
      <c r="U255" s="29"/>
    </row>
    <row r="256" spans="1:21" s="29" customFormat="1">
      <c r="A256" s="47" t="s">
        <v>117</v>
      </c>
      <c r="B256" s="39" t="s">
        <v>50</v>
      </c>
      <c r="C256" s="37">
        <v>52133.465100000001</v>
      </c>
      <c r="D256" s="37">
        <v>4.4999999999999997E-3</v>
      </c>
      <c r="E256" s="29">
        <f t="shared" si="19"/>
        <v>8093.9742736070784</v>
      </c>
      <c r="F256" s="29">
        <f t="shared" si="20"/>
        <v>8094</v>
      </c>
      <c r="G256" s="29">
        <f>+C256-(C$7+F256*C$8)</f>
        <v>-1.9389119996048976E-2</v>
      </c>
      <c r="K256" s="29">
        <f>+G256</f>
        <v>-1.9389119996048976E-2</v>
      </c>
      <c r="O256" s="29">
        <f t="shared" ca="1" si="23"/>
        <v>-2.0276927963899415E-2</v>
      </c>
      <c r="Q256" s="94">
        <f t="shared" si="22"/>
        <v>37114.965100000001</v>
      </c>
    </row>
    <row r="257" spans="1:21" s="29" customFormat="1">
      <c r="A257" s="37" t="s">
        <v>114</v>
      </c>
      <c r="B257" s="44" t="s">
        <v>50</v>
      </c>
      <c r="C257" s="37">
        <v>52231.445599999999</v>
      </c>
      <c r="D257" s="37" t="s">
        <v>34</v>
      </c>
      <c r="E257" s="29">
        <f t="shared" si="19"/>
        <v>8223.9793920515094</v>
      </c>
      <c r="F257" s="29">
        <f t="shared" si="20"/>
        <v>8224</v>
      </c>
      <c r="L257" s="33"/>
      <c r="N257" s="33"/>
      <c r="O257" s="29">
        <f t="shared" ca="1" si="23"/>
        <v>-2.0654808644520121E-2</v>
      </c>
      <c r="Q257" s="94">
        <f t="shared" si="22"/>
        <v>37212.945599999999</v>
      </c>
      <c r="R257" s="33"/>
      <c r="S257" s="33"/>
      <c r="T257" s="33"/>
      <c r="U257" s="45">
        <v>-1.553151999542024E-2</v>
      </c>
    </row>
    <row r="258" spans="1:21" s="33" customFormat="1">
      <c r="A258" s="37" t="s">
        <v>114</v>
      </c>
      <c r="B258" s="44" t="s">
        <v>50</v>
      </c>
      <c r="C258" s="37">
        <v>52231.451800000003</v>
      </c>
      <c r="D258" s="37" t="s">
        <v>34</v>
      </c>
      <c r="E258" s="29">
        <f t="shared" si="19"/>
        <v>8223.9876185020257</v>
      </c>
      <c r="F258" s="29">
        <f t="shared" si="20"/>
        <v>8224</v>
      </c>
      <c r="G258" s="29"/>
      <c r="H258" s="29"/>
      <c r="I258" s="29"/>
      <c r="J258" s="29"/>
      <c r="K258" s="29"/>
      <c r="M258" s="29"/>
      <c r="O258" s="29">
        <f t="shared" ca="1" si="23"/>
        <v>-2.0654808644520121E-2</v>
      </c>
      <c r="P258" s="29"/>
      <c r="Q258" s="94">
        <f t="shared" si="22"/>
        <v>37212.951800000003</v>
      </c>
      <c r="U258" s="45">
        <v>-9.3315199919743463E-3</v>
      </c>
    </row>
    <row r="259" spans="1:21" s="33" customFormat="1">
      <c r="A259" s="40" t="s">
        <v>112</v>
      </c>
      <c r="B259" s="41" t="s">
        <v>50</v>
      </c>
      <c r="C259" s="42">
        <v>52246.5141</v>
      </c>
      <c r="D259" s="43"/>
      <c r="E259" s="29">
        <f t="shared" si="19"/>
        <v>8243.9729839119318</v>
      </c>
      <c r="F259" s="29">
        <f t="shared" si="20"/>
        <v>8244</v>
      </c>
      <c r="G259" s="29">
        <f t="shared" ref="G259:G304" si="24">+C259-(C$7+F259*C$8)</f>
        <v>-2.0361119997687638E-2</v>
      </c>
      <c r="H259" s="29"/>
      <c r="I259" s="29"/>
      <c r="J259" s="29"/>
      <c r="K259" s="29">
        <f>+G259</f>
        <v>-2.0361119997687638E-2</v>
      </c>
      <c r="M259" s="29"/>
      <c r="N259" s="29"/>
      <c r="O259" s="29">
        <f t="shared" ca="1" si="23"/>
        <v>-2.0712944133846382E-2</v>
      </c>
      <c r="P259" s="29"/>
      <c r="Q259" s="94">
        <f t="shared" si="22"/>
        <v>37228.0141</v>
      </c>
    </row>
    <row r="260" spans="1:21" s="33" customFormat="1">
      <c r="A260" s="40" t="s">
        <v>112</v>
      </c>
      <c r="B260" s="41" t="s">
        <v>50</v>
      </c>
      <c r="C260" s="42">
        <v>52261.599999999999</v>
      </c>
      <c r="D260" s="43"/>
      <c r="E260" s="29">
        <f t="shared" si="19"/>
        <v>8263.9896629076575</v>
      </c>
      <c r="F260" s="29">
        <f t="shared" si="20"/>
        <v>8264</v>
      </c>
      <c r="G260" s="29">
        <f t="shared" si="24"/>
        <v>-7.7907199956825934E-3</v>
      </c>
      <c r="H260" s="29"/>
      <c r="I260" s="29"/>
      <c r="J260" s="29"/>
      <c r="K260" s="29">
        <f>+G260</f>
        <v>-7.7907199956825934E-3</v>
      </c>
      <c r="M260" s="29"/>
      <c r="N260" s="29"/>
      <c r="O260" s="29">
        <f t="shared" ca="1" si="23"/>
        <v>-2.0771079623172647E-2</v>
      </c>
      <c r="P260" s="29"/>
      <c r="Q260" s="94">
        <f t="shared" si="22"/>
        <v>37243.1</v>
      </c>
    </row>
    <row r="261" spans="1:21" s="33" customFormat="1">
      <c r="A261" s="40" t="s">
        <v>112</v>
      </c>
      <c r="B261" s="41" t="s">
        <v>50</v>
      </c>
      <c r="C261" s="42">
        <v>52264.610999999997</v>
      </c>
      <c r="D261" s="43"/>
      <c r="E261" s="29">
        <f t="shared" si="19"/>
        <v>8267.9847987932262</v>
      </c>
      <c r="F261" s="29">
        <f t="shared" si="20"/>
        <v>8268</v>
      </c>
      <c r="G261" s="29">
        <f t="shared" si="24"/>
        <v>-1.1456640000687912E-2</v>
      </c>
      <c r="H261" s="29"/>
      <c r="I261" s="29"/>
      <c r="J261" s="29"/>
      <c r="K261" s="29">
        <f>+G261</f>
        <v>-1.1456640000687912E-2</v>
      </c>
      <c r="M261" s="29"/>
      <c r="N261" s="29"/>
      <c r="O261" s="29">
        <f t="shared" ca="1" si="23"/>
        <v>-2.0782706721037898E-2</v>
      </c>
      <c r="P261" s="29"/>
      <c r="Q261" s="94">
        <f t="shared" si="22"/>
        <v>37246.110999999997</v>
      </c>
    </row>
    <row r="262" spans="1:21" s="33" customFormat="1">
      <c r="A262" s="40" t="s">
        <v>112</v>
      </c>
      <c r="B262" s="41" t="s">
        <v>50</v>
      </c>
      <c r="C262" s="42">
        <v>52270.6322</v>
      </c>
      <c r="D262" s="43"/>
      <c r="E262" s="29">
        <f t="shared" si="19"/>
        <v>8275.9740090868872</v>
      </c>
      <c r="F262" s="29">
        <f t="shared" si="20"/>
        <v>8276</v>
      </c>
      <c r="G262" s="29">
        <f t="shared" si="24"/>
        <v>-1.9588479997764807E-2</v>
      </c>
      <c r="H262" s="29"/>
      <c r="I262" s="29"/>
      <c r="J262" s="29"/>
      <c r="K262" s="29">
        <f>+G262</f>
        <v>-1.9588479997764807E-2</v>
      </c>
      <c r="M262" s="29"/>
      <c r="N262" s="29"/>
      <c r="O262" s="29">
        <f t="shared" ca="1" si="23"/>
        <v>-2.0805960916768403E-2</v>
      </c>
      <c r="P262" s="29"/>
      <c r="Q262" s="94">
        <f t="shared" si="22"/>
        <v>37252.1322</v>
      </c>
    </row>
    <row r="263" spans="1:21" s="33" customFormat="1">
      <c r="A263" s="40" t="s">
        <v>118</v>
      </c>
      <c r="B263" s="41" t="s">
        <v>50</v>
      </c>
      <c r="C263" s="42">
        <v>52280.423999999999</v>
      </c>
      <c r="D263" s="43"/>
      <c r="E263" s="29">
        <f t="shared" si="19"/>
        <v>8288.9662281384753</v>
      </c>
      <c r="F263" s="29">
        <f t="shared" si="20"/>
        <v>8289</v>
      </c>
      <c r="G263" s="29">
        <f t="shared" si="24"/>
        <v>-2.5452720001339912E-2</v>
      </c>
      <c r="H263" s="29"/>
      <c r="I263" s="29">
        <f>+G263</f>
        <v>-2.5452720001339912E-2</v>
      </c>
      <c r="J263" s="29"/>
      <c r="K263" s="29"/>
      <c r="M263" s="29"/>
      <c r="N263" s="29"/>
      <c r="O263" s="29">
        <f t="shared" ca="1" si="23"/>
        <v>-2.0843748984830473E-2</v>
      </c>
      <c r="P263" s="29"/>
      <c r="Q263" s="94">
        <f t="shared" si="22"/>
        <v>37261.923999999999</v>
      </c>
    </row>
    <row r="264" spans="1:21" s="33" customFormat="1">
      <c r="A264" s="36" t="s">
        <v>119</v>
      </c>
      <c r="B264" s="36"/>
      <c r="C264" s="37">
        <v>52280.429300000003</v>
      </c>
      <c r="D264" s="37">
        <v>1E-4</v>
      </c>
      <c r="E264" s="29">
        <f t="shared" si="19"/>
        <v>8288.9732604268211</v>
      </c>
      <c r="F264" s="29">
        <f t="shared" si="20"/>
        <v>8289</v>
      </c>
      <c r="G264" s="29">
        <f t="shared" si="24"/>
        <v>-2.0152719996985979E-2</v>
      </c>
      <c r="H264" s="29"/>
      <c r="I264" s="29"/>
      <c r="J264" s="29">
        <f>+G264</f>
        <v>-2.0152719996985979E-2</v>
      </c>
      <c r="K264" s="29"/>
      <c r="L264" s="29"/>
      <c r="M264" s="29"/>
      <c r="N264" s="29"/>
      <c r="O264" s="29">
        <f t="shared" ca="1" si="23"/>
        <v>-2.0843748984830473E-2</v>
      </c>
      <c r="P264" s="29"/>
      <c r="Q264" s="94">
        <f t="shared" si="22"/>
        <v>37261.929300000003</v>
      </c>
      <c r="R264" s="29"/>
      <c r="S264" s="29"/>
      <c r="T264" s="29"/>
      <c r="U264" s="29"/>
    </row>
    <row r="265" spans="1:21" s="29" customFormat="1">
      <c r="A265" s="36" t="s">
        <v>120</v>
      </c>
      <c r="B265" s="44" t="s">
        <v>50</v>
      </c>
      <c r="C265" s="37">
        <v>52463.580999999998</v>
      </c>
      <c r="D265" s="37">
        <v>4.0000000000000001E-3</v>
      </c>
      <c r="E265" s="29">
        <f t="shared" si="19"/>
        <v>8531.9875178739549</v>
      </c>
      <c r="F265" s="29">
        <f t="shared" si="20"/>
        <v>8532</v>
      </c>
      <c r="G265" s="29">
        <f t="shared" si="24"/>
        <v>-9.407359997567255E-3</v>
      </c>
      <c r="J265" s="29">
        <f>+G265</f>
        <v>-9.407359997567255E-3</v>
      </c>
      <c r="O265" s="29">
        <f t="shared" ca="1" si="23"/>
        <v>-2.1550095180144561E-2</v>
      </c>
      <c r="Q265" s="94">
        <f t="shared" si="22"/>
        <v>37445.080999999998</v>
      </c>
    </row>
    <row r="266" spans="1:21" s="29" customFormat="1">
      <c r="A266" s="46" t="s">
        <v>121</v>
      </c>
      <c r="B266" s="44"/>
      <c r="C266" s="37">
        <v>52548.733999999997</v>
      </c>
      <c r="D266" s="37">
        <v>1E-3</v>
      </c>
      <c r="E266" s="29">
        <f t="shared" si="19"/>
        <v>8644.972508263867</v>
      </c>
      <c r="F266" s="29">
        <f t="shared" si="20"/>
        <v>8645</v>
      </c>
      <c r="G266" s="29">
        <f t="shared" si="24"/>
        <v>-2.0719599997391924E-2</v>
      </c>
      <c r="K266" s="29">
        <f t="shared" ref="K266:K271" si="25">+G266</f>
        <v>-2.0719599997391924E-2</v>
      </c>
      <c r="O266" s="29">
        <f t="shared" ca="1" si="23"/>
        <v>-2.1878560694837942E-2</v>
      </c>
      <c r="Q266" s="94">
        <f t="shared" si="22"/>
        <v>37530.233999999997</v>
      </c>
    </row>
    <row r="267" spans="1:21" s="29" customFormat="1">
      <c r="A267" s="30" t="s">
        <v>112</v>
      </c>
      <c r="B267" s="31" t="s">
        <v>50</v>
      </c>
      <c r="C267" s="32">
        <v>52564.561000000002</v>
      </c>
      <c r="D267" s="34"/>
      <c r="E267" s="29">
        <f t="shared" si="19"/>
        <v>8665.9725134651126</v>
      </c>
      <c r="F267" s="29">
        <f t="shared" si="20"/>
        <v>8666</v>
      </c>
      <c r="G267" s="29">
        <f t="shared" si="24"/>
        <v>-2.0715679995191749E-2</v>
      </c>
      <c r="K267" s="29">
        <f t="shared" si="25"/>
        <v>-2.0715679995191749E-2</v>
      </c>
      <c r="L267" s="33"/>
      <c r="O267" s="29">
        <f t="shared" ca="1" si="23"/>
        <v>-2.1939602958630518E-2</v>
      </c>
      <c r="Q267" s="94">
        <f t="shared" si="22"/>
        <v>37546.061000000002</v>
      </c>
      <c r="R267" s="33"/>
      <c r="S267" s="33"/>
      <c r="T267" s="33"/>
      <c r="U267" s="33"/>
    </row>
    <row r="268" spans="1:21" s="33" customFormat="1">
      <c r="A268" s="30" t="s">
        <v>112</v>
      </c>
      <c r="B268" s="31" t="s">
        <v>50</v>
      </c>
      <c r="C268" s="32">
        <v>52585.664100000002</v>
      </c>
      <c r="D268" s="34"/>
      <c r="E268" s="29">
        <f t="shared" si="19"/>
        <v>8693.9730953670696</v>
      </c>
      <c r="F268" s="29">
        <f t="shared" si="20"/>
        <v>8694</v>
      </c>
      <c r="G268" s="29">
        <f t="shared" si="24"/>
        <v>-2.0277119998354465E-2</v>
      </c>
      <c r="H268" s="29"/>
      <c r="I268" s="29"/>
      <c r="J268" s="29"/>
      <c r="K268" s="29">
        <f t="shared" si="25"/>
        <v>-2.0277119998354465E-2</v>
      </c>
      <c r="M268" s="29"/>
      <c r="N268" s="29"/>
      <c r="O268" s="29">
        <f t="shared" ca="1" si="23"/>
        <v>-2.2020992643687284E-2</v>
      </c>
      <c r="P268" s="29"/>
      <c r="Q268" s="94">
        <f t="shared" si="22"/>
        <v>37567.164100000002</v>
      </c>
    </row>
    <row r="269" spans="1:21" s="33" customFormat="1">
      <c r="A269" s="27" t="s">
        <v>122</v>
      </c>
      <c r="B269" s="48" t="s">
        <v>50</v>
      </c>
      <c r="C269" s="28">
        <v>52635.402999999998</v>
      </c>
      <c r="D269" s="28">
        <v>6.0000000000000001E-3</v>
      </c>
      <c r="E269" s="29">
        <f t="shared" si="19"/>
        <v>8759.9689984885626</v>
      </c>
      <c r="F269" s="29">
        <f t="shared" si="20"/>
        <v>8760</v>
      </c>
      <c r="G269" s="29">
        <f t="shared" si="24"/>
        <v>-2.3364799999399111E-2</v>
      </c>
      <c r="H269" s="29"/>
      <c r="I269" s="29"/>
      <c r="J269" s="29"/>
      <c r="K269" s="29">
        <f t="shared" si="25"/>
        <v>-2.3364799999399111E-2</v>
      </c>
      <c r="L269" s="29"/>
      <c r="M269" s="29"/>
      <c r="N269" s="29"/>
      <c r="O269" s="29">
        <f t="shared" ca="1" si="23"/>
        <v>-2.2212839758463949E-2</v>
      </c>
      <c r="P269" s="29"/>
      <c r="Q269" s="94">
        <f t="shared" si="22"/>
        <v>37616.902999999998</v>
      </c>
      <c r="R269" s="29"/>
      <c r="S269" s="29"/>
      <c r="T269" s="29"/>
      <c r="U269" s="29"/>
    </row>
    <row r="270" spans="1:21" s="29" customFormat="1">
      <c r="A270" s="30" t="s">
        <v>112</v>
      </c>
      <c r="B270" s="31" t="s">
        <v>50</v>
      </c>
      <c r="C270" s="32">
        <v>52637.661999999997</v>
      </c>
      <c r="D270" s="34"/>
      <c r="E270" s="29">
        <f t="shared" si="19"/>
        <v>8762.9663455378814</v>
      </c>
      <c r="F270" s="29">
        <f t="shared" si="20"/>
        <v>8763</v>
      </c>
      <c r="G270" s="29">
        <f t="shared" si="24"/>
        <v>-2.5364239998452831E-2</v>
      </c>
      <c r="K270" s="29">
        <f t="shared" si="25"/>
        <v>-2.5364239998452831E-2</v>
      </c>
      <c r="L270" s="33"/>
      <c r="N270" s="33"/>
      <c r="O270" s="29">
        <f t="shared" ca="1" si="23"/>
        <v>-2.2221560081862889E-2</v>
      </c>
      <c r="Q270" s="94">
        <f t="shared" si="22"/>
        <v>37619.161999999997</v>
      </c>
      <c r="R270" s="33"/>
      <c r="S270" s="33"/>
      <c r="T270" s="33"/>
      <c r="U270" s="33"/>
    </row>
    <row r="271" spans="1:21" s="33" customFormat="1">
      <c r="A271" s="49" t="s">
        <v>123</v>
      </c>
      <c r="B271" s="50" t="s">
        <v>50</v>
      </c>
      <c r="C271" s="28">
        <v>52873.567000000003</v>
      </c>
      <c r="D271" s="28">
        <v>5.0000000000000001E-3</v>
      </c>
      <c r="E271" s="29">
        <f t="shared" si="19"/>
        <v>9075.976153271411</v>
      </c>
      <c r="F271" s="29">
        <f t="shared" si="20"/>
        <v>9076</v>
      </c>
      <c r="G271" s="29">
        <f t="shared" si="24"/>
        <v>-1.7972479996387847E-2</v>
      </c>
      <c r="H271" s="29"/>
      <c r="I271" s="29"/>
      <c r="J271" s="29"/>
      <c r="K271" s="29">
        <f t="shared" si="25"/>
        <v>-1.7972479996387847E-2</v>
      </c>
      <c r="L271" s="29"/>
      <c r="M271" s="29"/>
      <c r="N271" s="29"/>
      <c r="O271" s="29">
        <f t="shared" ca="1" si="23"/>
        <v>-2.3131380489818894E-2</v>
      </c>
      <c r="P271" s="29"/>
      <c r="Q271" s="94">
        <f t="shared" si="22"/>
        <v>37855.067000000003</v>
      </c>
      <c r="R271" s="29"/>
      <c r="S271" s="29"/>
      <c r="T271" s="29"/>
      <c r="U271" s="29"/>
    </row>
    <row r="272" spans="1:21" s="29" customFormat="1">
      <c r="A272" s="51" t="s">
        <v>124</v>
      </c>
      <c r="B272" s="52"/>
      <c r="C272" s="28">
        <v>52907.478600000002</v>
      </c>
      <c r="D272" s="28">
        <v>1E-4</v>
      </c>
      <c r="E272" s="29">
        <f t="shared" si="19"/>
        <v>9120.9716531376107</v>
      </c>
      <c r="F272" s="29">
        <f t="shared" si="20"/>
        <v>9121</v>
      </c>
      <c r="G272" s="29">
        <f t="shared" si="24"/>
        <v>-2.136407999205403E-2</v>
      </c>
      <c r="J272" s="29">
        <f>+G272</f>
        <v>-2.136407999205403E-2</v>
      </c>
      <c r="K272" s="33"/>
      <c r="O272" s="29">
        <f t="shared" ca="1" si="23"/>
        <v>-2.3262185340802984E-2</v>
      </c>
      <c r="Q272" s="94">
        <f t="shared" si="22"/>
        <v>37888.978600000002</v>
      </c>
    </row>
    <row r="273" spans="1:18" s="29" customFormat="1">
      <c r="A273" s="51" t="s">
        <v>125</v>
      </c>
      <c r="B273" s="53" t="s">
        <v>50</v>
      </c>
      <c r="C273" s="28">
        <v>52937.624000000003</v>
      </c>
      <c r="D273" s="28">
        <v>1.1999999999999999E-3</v>
      </c>
      <c r="E273" s="29">
        <f t="shared" si="19"/>
        <v>9160.9699823720512</v>
      </c>
      <c r="F273" s="29">
        <f t="shared" si="20"/>
        <v>9161</v>
      </c>
      <c r="G273" s="29">
        <f t="shared" si="24"/>
        <v>-2.2623279997787904E-2</v>
      </c>
      <c r="K273" s="29">
        <f>+G273</f>
        <v>-2.2623279997787904E-2</v>
      </c>
      <c r="O273" s="29">
        <f t="shared" ca="1" si="23"/>
        <v>-2.337845631945551E-2</v>
      </c>
      <c r="Q273" s="94">
        <f t="shared" si="22"/>
        <v>37919.124000000003</v>
      </c>
    </row>
    <row r="274" spans="1:18" s="29" customFormat="1">
      <c r="A274" s="35" t="s">
        <v>126</v>
      </c>
      <c r="B274" s="48"/>
      <c r="C274" s="28">
        <v>52952.698179999999</v>
      </c>
      <c r="D274" s="28">
        <v>5.0000000000000002E-5</v>
      </c>
      <c r="E274" s="29">
        <f t="shared" si="19"/>
        <v>9180.9711107226121</v>
      </c>
      <c r="F274" s="29">
        <f t="shared" si="20"/>
        <v>9181</v>
      </c>
      <c r="G274" s="29">
        <f t="shared" si="24"/>
        <v>-2.1772879998025019E-2</v>
      </c>
      <c r="K274" s="29">
        <f>+G274</f>
        <v>-2.1772879998025019E-2</v>
      </c>
      <c r="O274" s="29">
        <f t="shared" ca="1" si="23"/>
        <v>-2.343659180878177E-2</v>
      </c>
      <c r="Q274" s="94">
        <f t="shared" si="22"/>
        <v>37934.198179999999</v>
      </c>
    </row>
    <row r="275" spans="1:18" s="29" customFormat="1">
      <c r="A275" s="54" t="s">
        <v>126</v>
      </c>
      <c r="B275" s="53" t="s">
        <v>50</v>
      </c>
      <c r="C275" s="54">
        <v>52952.698199999999</v>
      </c>
      <c r="D275" s="54">
        <v>5.0000000000000002E-5</v>
      </c>
      <c r="E275" s="29">
        <f t="shared" si="19"/>
        <v>9180.9711372595502</v>
      </c>
      <c r="F275" s="29">
        <f t="shared" si="20"/>
        <v>9181</v>
      </c>
      <c r="G275" s="29">
        <f t="shared" si="24"/>
        <v>-2.1752879998530261E-2</v>
      </c>
      <c r="K275" s="29">
        <f>+G275</f>
        <v>-2.1752879998530261E-2</v>
      </c>
      <c r="O275" s="29">
        <f t="shared" ca="1" si="23"/>
        <v>-2.343659180878177E-2</v>
      </c>
      <c r="Q275" s="94">
        <f t="shared" si="22"/>
        <v>37934.198199999999</v>
      </c>
    </row>
    <row r="276" spans="1:18" s="29" customFormat="1">
      <c r="A276" s="55" t="s">
        <v>124</v>
      </c>
      <c r="B276" s="44" t="s">
        <v>127</v>
      </c>
      <c r="C276" s="37">
        <v>52982.4686</v>
      </c>
      <c r="D276" s="37">
        <v>8.0000000000000004E-4</v>
      </c>
      <c r="E276" s="29">
        <f t="shared" si="19"/>
        <v>9220.4718989227204</v>
      </c>
      <c r="F276" s="29">
        <f t="shared" si="20"/>
        <v>9220.5</v>
      </c>
      <c r="G276" s="29">
        <f t="shared" si="24"/>
        <v>-2.117883999744663E-2</v>
      </c>
      <c r="J276" s="29">
        <f>+G276</f>
        <v>-2.117883999744663E-2</v>
      </c>
      <c r="K276" s="33"/>
      <c r="O276" s="29">
        <f t="shared" ca="1" si="23"/>
        <v>-2.3551409400201138E-2</v>
      </c>
      <c r="Q276" s="94">
        <f t="shared" si="22"/>
        <v>37963.9686</v>
      </c>
    </row>
    <row r="277" spans="1:18" s="29" customFormat="1">
      <c r="A277" s="38" t="s">
        <v>128</v>
      </c>
      <c r="B277" s="39" t="s">
        <v>50</v>
      </c>
      <c r="C277" s="37">
        <v>53049.1708</v>
      </c>
      <c r="D277" s="37">
        <v>1E-4</v>
      </c>
      <c r="E277" s="29">
        <f t="shared" ref="E277:E340" si="26">+(C277-C$7)/C$8</f>
        <v>9308.9755033287438</v>
      </c>
      <c r="F277" s="29">
        <f t="shared" ref="F277:F340" si="27">ROUND(2*E277,0)/2</f>
        <v>9309</v>
      </c>
      <c r="G277" s="29">
        <f t="shared" si="24"/>
        <v>-1.8462319996615406E-2</v>
      </c>
      <c r="K277" s="29">
        <f t="shared" ref="K277:K299" si="28">+G277</f>
        <v>-1.8462319996615406E-2</v>
      </c>
      <c r="O277" s="29">
        <f t="shared" ca="1" si="23"/>
        <v>-2.3808658940469851E-2</v>
      </c>
      <c r="Q277" s="94">
        <f t="shared" ref="Q277:Q340" si="29">+C277-15018.5</f>
        <v>38030.6708</v>
      </c>
    </row>
    <row r="278" spans="1:18" s="33" customFormat="1">
      <c r="A278" s="56" t="s">
        <v>129</v>
      </c>
      <c r="B278"/>
      <c r="C278" s="43">
        <v>53216.485999999997</v>
      </c>
      <c r="D278" s="43"/>
      <c r="E278" s="29">
        <f t="shared" si="26"/>
        <v>9530.9771505295012</v>
      </c>
      <c r="F278" s="29">
        <f t="shared" si="27"/>
        <v>9531</v>
      </c>
      <c r="G278" s="29">
        <f t="shared" si="24"/>
        <v>-1.7220879999513272E-2</v>
      </c>
      <c r="H278" s="29"/>
      <c r="I278" s="29"/>
      <c r="J278" s="29"/>
      <c r="K278" s="29">
        <f t="shared" si="28"/>
        <v>-1.7220879999513272E-2</v>
      </c>
      <c r="M278" s="29"/>
      <c r="O278" s="29">
        <f t="shared" ca="1" si="23"/>
        <v>-2.445396287199136E-2</v>
      </c>
      <c r="P278" s="29"/>
      <c r="Q278" s="94">
        <f t="shared" si="29"/>
        <v>38197.985999999997</v>
      </c>
    </row>
    <row r="279" spans="1:18" s="33" customFormat="1">
      <c r="A279" s="40" t="s">
        <v>130</v>
      </c>
      <c r="B279" s="41" t="s">
        <v>50</v>
      </c>
      <c r="C279" s="42">
        <v>53283.557500000003</v>
      </c>
      <c r="D279" s="43"/>
      <c r="E279" s="29">
        <f t="shared" si="26"/>
        <v>9619.9707594797164</v>
      </c>
      <c r="F279" s="29">
        <f t="shared" si="27"/>
        <v>9620</v>
      </c>
      <c r="G279" s="29">
        <f t="shared" si="24"/>
        <v>-2.2037599992472678E-2</v>
      </c>
      <c r="H279" s="29"/>
      <c r="I279" s="29"/>
      <c r="J279" s="29"/>
      <c r="K279" s="29">
        <f t="shared" si="28"/>
        <v>-2.2037599992472678E-2</v>
      </c>
      <c r="M279" s="29"/>
      <c r="O279" s="29">
        <f t="shared" ca="1" si="23"/>
        <v>-2.471266579949323E-2</v>
      </c>
      <c r="P279" s="29"/>
      <c r="Q279" s="94">
        <f t="shared" si="29"/>
        <v>38265.057500000003</v>
      </c>
    </row>
    <row r="280" spans="1:18" s="33" customFormat="1">
      <c r="A280" s="40" t="s">
        <v>130</v>
      </c>
      <c r="B280" s="41" t="s">
        <v>50</v>
      </c>
      <c r="C280" s="42">
        <v>53329.531999999999</v>
      </c>
      <c r="D280" s="43"/>
      <c r="E280" s="29">
        <f t="shared" si="26"/>
        <v>9680.9718802937896</v>
      </c>
      <c r="F280" s="29">
        <f t="shared" si="27"/>
        <v>9681</v>
      </c>
      <c r="G280" s="29">
        <f t="shared" si="24"/>
        <v>-2.1192879998125136E-2</v>
      </c>
      <c r="H280" s="29"/>
      <c r="I280" s="29"/>
      <c r="J280" s="29"/>
      <c r="K280" s="29">
        <f t="shared" si="28"/>
        <v>-2.1192879998125136E-2</v>
      </c>
      <c r="M280" s="29"/>
      <c r="O280" s="29">
        <f t="shared" ca="1" si="23"/>
        <v>-2.4889979041938327E-2</v>
      </c>
      <c r="P280" s="29"/>
      <c r="Q280" s="94">
        <f t="shared" si="29"/>
        <v>38311.031999999999</v>
      </c>
    </row>
    <row r="281" spans="1:18" s="33" customFormat="1">
      <c r="A281" s="36" t="s">
        <v>131</v>
      </c>
      <c r="B281" s="44" t="s">
        <v>50</v>
      </c>
      <c r="C281" s="37">
        <v>53638.534659999998</v>
      </c>
      <c r="D281" s="37">
        <v>1E-4</v>
      </c>
      <c r="E281" s="29">
        <f t="shared" si="26"/>
        <v>10090.971088431583</v>
      </c>
      <c r="F281" s="29">
        <f t="shared" si="27"/>
        <v>10091</v>
      </c>
      <c r="G281" s="29">
        <f t="shared" si="24"/>
        <v>-2.1789680002257228E-2</v>
      </c>
      <c r="H281" s="29"/>
      <c r="I281" s="29"/>
      <c r="K281" s="29">
        <f t="shared" si="28"/>
        <v>-2.1789680002257228E-2</v>
      </c>
      <c r="M281" s="29"/>
      <c r="O281" s="29">
        <f t="shared" ca="1" si="23"/>
        <v>-2.6081756573126707E-2</v>
      </c>
      <c r="P281" s="29"/>
      <c r="Q281" s="94">
        <f t="shared" si="29"/>
        <v>38620.034659999998</v>
      </c>
    </row>
    <row r="282" spans="1:18" s="29" customFormat="1">
      <c r="A282" s="55" t="s">
        <v>132</v>
      </c>
      <c r="B282" s="57" t="s">
        <v>50</v>
      </c>
      <c r="C282" s="37">
        <v>53676.218099999998</v>
      </c>
      <c r="D282" s="37">
        <v>1E-4</v>
      </c>
      <c r="E282" s="29">
        <f t="shared" si="26"/>
        <v>10140.971242345819</v>
      </c>
      <c r="F282" s="29">
        <f t="shared" si="27"/>
        <v>10141</v>
      </c>
      <c r="G282" s="29">
        <f t="shared" si="24"/>
        <v>-2.1673679999366868E-2</v>
      </c>
      <c r="K282" s="29">
        <f t="shared" si="28"/>
        <v>-2.1673679999366868E-2</v>
      </c>
      <c r="O282" s="29">
        <f t="shared" ca="1" si="23"/>
        <v>-2.6227095296442363E-2</v>
      </c>
      <c r="Q282" s="94">
        <f t="shared" si="29"/>
        <v>38657.718099999998</v>
      </c>
    </row>
    <row r="283" spans="1:18" s="33" customFormat="1">
      <c r="A283" s="56" t="s">
        <v>129</v>
      </c>
      <c r="B283"/>
      <c r="C283" s="43">
        <v>53676.218099999998</v>
      </c>
      <c r="D283" s="43"/>
      <c r="E283" s="33">
        <f t="shared" si="26"/>
        <v>10140.971242345819</v>
      </c>
      <c r="F283" s="33">
        <f t="shared" si="27"/>
        <v>10141</v>
      </c>
      <c r="G283" s="33">
        <f t="shared" si="24"/>
        <v>-2.1673679999366868E-2</v>
      </c>
      <c r="K283" s="33">
        <f t="shared" si="28"/>
        <v>-2.1673679999366868E-2</v>
      </c>
      <c r="O283" s="33">
        <f t="shared" ca="1" si="23"/>
        <v>-2.6227095296442363E-2</v>
      </c>
      <c r="Q283" s="95">
        <f t="shared" si="29"/>
        <v>38657.718099999998</v>
      </c>
    </row>
    <row r="284" spans="1:18" s="33" customFormat="1">
      <c r="A284" s="56" t="s">
        <v>129</v>
      </c>
      <c r="B284"/>
      <c r="C284" s="43">
        <v>53683.000999999997</v>
      </c>
      <c r="D284" s="43"/>
      <c r="E284" s="33">
        <f t="shared" si="26"/>
        <v>10149.971111890234</v>
      </c>
      <c r="F284" s="33">
        <f t="shared" si="27"/>
        <v>10150</v>
      </c>
      <c r="G284" s="33">
        <f t="shared" si="24"/>
        <v>-2.1772000000055414E-2</v>
      </c>
      <c r="K284" s="33">
        <f t="shared" si="28"/>
        <v>-2.1772000000055414E-2</v>
      </c>
      <c r="O284" s="33">
        <f t="shared" ref="O284:O315" ca="1" si="30">+C$11+C$12*$F284</f>
        <v>-2.6253256266639179E-2</v>
      </c>
      <c r="Q284" s="95">
        <f t="shared" si="29"/>
        <v>38664.500999999997</v>
      </c>
    </row>
    <row r="285" spans="1:18" s="29" customFormat="1">
      <c r="A285" s="55" t="s">
        <v>132</v>
      </c>
      <c r="B285" s="57" t="s">
        <v>50</v>
      </c>
      <c r="C285" s="37">
        <v>53683.001020000003</v>
      </c>
      <c r="D285" s="37">
        <v>5.0000000000000002E-5</v>
      </c>
      <c r="E285" s="29">
        <f t="shared" si="26"/>
        <v>10149.97113842718</v>
      </c>
      <c r="F285" s="29">
        <f t="shared" si="27"/>
        <v>10150</v>
      </c>
      <c r="G285" s="29">
        <f t="shared" si="24"/>
        <v>-2.1751999993284699E-2</v>
      </c>
      <c r="K285" s="29">
        <f t="shared" si="28"/>
        <v>-2.1751999993284699E-2</v>
      </c>
      <c r="O285" s="29">
        <f t="shared" ca="1" si="30"/>
        <v>-2.6253256266639179E-2</v>
      </c>
      <c r="Q285" s="94">
        <f t="shared" si="29"/>
        <v>38664.501020000003</v>
      </c>
    </row>
    <row r="286" spans="1:18" s="33" customFormat="1">
      <c r="A286" s="38" t="s">
        <v>133</v>
      </c>
      <c r="B286" s="58" t="s">
        <v>50</v>
      </c>
      <c r="C286" s="38">
        <v>53746.308599999997</v>
      </c>
      <c r="D286" s="38">
        <v>2.0000000000000001E-4</v>
      </c>
      <c r="E286" s="29">
        <f t="shared" si="26"/>
        <v>10233.970601956451</v>
      </c>
      <c r="F286" s="29">
        <f t="shared" si="27"/>
        <v>10234</v>
      </c>
      <c r="G286" s="29">
        <f t="shared" si="24"/>
        <v>-2.2156320002977736E-2</v>
      </c>
      <c r="H286" s="29"/>
      <c r="I286" s="29"/>
      <c r="J286" s="29"/>
      <c r="K286" s="29">
        <f t="shared" si="28"/>
        <v>-2.2156320002977736E-2</v>
      </c>
      <c r="L286" s="29"/>
      <c r="M286" s="29"/>
      <c r="N286" s="29"/>
      <c r="O286" s="29">
        <f t="shared" ca="1" si="30"/>
        <v>-2.649742532180948E-2</v>
      </c>
      <c r="P286" s="29"/>
      <c r="Q286" s="94">
        <f t="shared" si="29"/>
        <v>38727.808599999997</v>
      </c>
      <c r="R286" s="29"/>
    </row>
    <row r="287" spans="1:18" s="33" customFormat="1">
      <c r="A287" s="40" t="s">
        <v>130</v>
      </c>
      <c r="B287" s="41" t="s">
        <v>50</v>
      </c>
      <c r="C287" s="42">
        <v>53952.8125</v>
      </c>
      <c r="D287" s="43"/>
      <c r="E287" s="29">
        <f t="shared" si="26"/>
        <v>10507.969652570991</v>
      </c>
      <c r="F287" s="29">
        <f t="shared" si="27"/>
        <v>10508</v>
      </c>
      <c r="G287" s="29">
        <f t="shared" si="24"/>
        <v>-2.2871839995787013E-2</v>
      </c>
      <c r="H287" s="29"/>
      <c r="I287" s="29"/>
      <c r="J287" s="29"/>
      <c r="K287" s="29">
        <f t="shared" si="28"/>
        <v>-2.2871839995787013E-2</v>
      </c>
      <c r="M287" s="29"/>
      <c r="O287" s="29">
        <f t="shared" ca="1" si="30"/>
        <v>-2.7293881525579274E-2</v>
      </c>
      <c r="P287" s="29"/>
      <c r="Q287" s="94">
        <f t="shared" si="29"/>
        <v>38934.3125</v>
      </c>
    </row>
    <row r="288" spans="1:18" s="33" customFormat="1">
      <c r="A288" s="36" t="s">
        <v>131</v>
      </c>
      <c r="B288" s="44" t="s">
        <v>50</v>
      </c>
      <c r="C288" s="37">
        <v>53966.378170000004</v>
      </c>
      <c r="D288" s="37">
        <v>1E-4</v>
      </c>
      <c r="E288" s="29">
        <f t="shared" si="26"/>
        <v>10525.96921916974</v>
      </c>
      <c r="F288" s="29">
        <f t="shared" si="27"/>
        <v>10526</v>
      </c>
      <c r="G288" s="29">
        <f t="shared" si="24"/>
        <v>-2.3198479997518007E-2</v>
      </c>
      <c r="H288" s="29"/>
      <c r="I288" s="29"/>
      <c r="K288" s="29">
        <f t="shared" si="28"/>
        <v>-2.3198479997518007E-2</v>
      </c>
      <c r="M288" s="29"/>
      <c r="O288" s="29">
        <f t="shared" ca="1" si="30"/>
        <v>-2.7346203465972909E-2</v>
      </c>
      <c r="P288" s="29"/>
      <c r="Q288" s="94">
        <f t="shared" si="29"/>
        <v>38947.878170000004</v>
      </c>
    </row>
    <row r="289" spans="1:18" s="33" customFormat="1">
      <c r="A289" s="36" t="s">
        <v>131</v>
      </c>
      <c r="B289" s="44" t="s">
        <v>50</v>
      </c>
      <c r="C289" s="37">
        <v>53996.524830000002</v>
      </c>
      <c r="D289" s="37">
        <v>1E-4</v>
      </c>
      <c r="E289" s="29">
        <f t="shared" si="26"/>
        <v>10565.969220231214</v>
      </c>
      <c r="F289" s="29">
        <f t="shared" si="27"/>
        <v>10566</v>
      </c>
      <c r="G289" s="29">
        <f t="shared" si="24"/>
        <v>-2.3197679991426412E-2</v>
      </c>
      <c r="H289" s="29"/>
      <c r="I289" s="29"/>
      <c r="K289" s="29">
        <f t="shared" si="28"/>
        <v>-2.3197679991426412E-2</v>
      </c>
      <c r="M289" s="29"/>
      <c r="O289" s="29">
        <f t="shared" ca="1" si="30"/>
        <v>-2.7462474444625434E-2</v>
      </c>
      <c r="P289" s="29"/>
      <c r="Q289" s="94">
        <f t="shared" si="29"/>
        <v>38978.024830000002</v>
      </c>
    </row>
    <row r="290" spans="1:18" s="33" customFormat="1">
      <c r="A290" s="36" t="s">
        <v>131</v>
      </c>
      <c r="B290" s="44" t="s">
        <v>50</v>
      </c>
      <c r="C290" s="37">
        <v>53999.538849999997</v>
      </c>
      <c r="D290" s="37">
        <v>1E-4</v>
      </c>
      <c r="E290" s="29">
        <f t="shared" si="26"/>
        <v>10569.968363194286</v>
      </c>
      <c r="F290" s="29">
        <f t="shared" si="27"/>
        <v>10570</v>
      </c>
      <c r="G290" s="29">
        <f t="shared" si="24"/>
        <v>-2.3843599999963772E-2</v>
      </c>
      <c r="H290" s="29"/>
      <c r="I290" s="29"/>
      <c r="K290" s="29">
        <f t="shared" si="28"/>
        <v>-2.3843599999963772E-2</v>
      </c>
      <c r="M290" s="29"/>
      <c r="O290" s="29">
        <f t="shared" ca="1" si="30"/>
        <v>-2.7474101542490689E-2</v>
      </c>
      <c r="P290" s="29"/>
      <c r="Q290" s="94">
        <f t="shared" si="29"/>
        <v>38981.038849999997</v>
      </c>
    </row>
    <row r="291" spans="1:18" s="33" customFormat="1">
      <c r="A291" s="36" t="s">
        <v>131</v>
      </c>
      <c r="B291" s="44" t="s">
        <v>50</v>
      </c>
      <c r="C291" s="37">
        <v>54017.628199999999</v>
      </c>
      <c r="D291" s="37">
        <v>5.0000000000000001E-4</v>
      </c>
      <c r="E291" s="29">
        <f t="shared" si="26"/>
        <v>10593.970160381819</v>
      </c>
      <c r="F291" s="29">
        <f t="shared" si="27"/>
        <v>10594</v>
      </c>
      <c r="G291" s="29">
        <f t="shared" si="24"/>
        <v>-2.2489119997771922E-2</v>
      </c>
      <c r="H291" s="29"/>
      <c r="I291" s="29"/>
      <c r="K291" s="29">
        <f t="shared" si="28"/>
        <v>-2.2489119997771922E-2</v>
      </c>
      <c r="M291" s="29"/>
      <c r="O291" s="29">
        <f t="shared" ca="1" si="30"/>
        <v>-2.7543864129682204E-2</v>
      </c>
      <c r="P291" s="29"/>
      <c r="Q291" s="94">
        <f t="shared" si="29"/>
        <v>38999.128199999999</v>
      </c>
    </row>
    <row r="292" spans="1:18" s="33" customFormat="1">
      <c r="A292" s="36" t="s">
        <v>131</v>
      </c>
      <c r="B292" s="44" t="s">
        <v>50</v>
      </c>
      <c r="C292" s="37">
        <v>54018.38104</v>
      </c>
      <c r="D292" s="37">
        <v>1E-4</v>
      </c>
      <c r="E292" s="29">
        <f t="shared" si="26"/>
        <v>10594.969063769431</v>
      </c>
      <c r="F292" s="29">
        <f t="shared" si="27"/>
        <v>10595</v>
      </c>
      <c r="G292" s="29">
        <f t="shared" si="24"/>
        <v>-2.3315599995839875E-2</v>
      </c>
      <c r="H292" s="29"/>
      <c r="I292" s="29"/>
      <c r="K292" s="29">
        <f t="shared" si="28"/>
        <v>-2.3315599995839875E-2</v>
      </c>
      <c r="M292" s="29"/>
      <c r="O292" s="29">
        <f t="shared" ca="1" si="30"/>
        <v>-2.7546770904148515E-2</v>
      </c>
      <c r="P292" s="29"/>
      <c r="Q292" s="94">
        <f t="shared" si="29"/>
        <v>38999.88104</v>
      </c>
    </row>
    <row r="293" spans="1:18" s="33" customFormat="1">
      <c r="A293" s="38" t="s">
        <v>133</v>
      </c>
      <c r="B293" s="58" t="s">
        <v>50</v>
      </c>
      <c r="C293" s="38">
        <v>54018.381300000001</v>
      </c>
      <c r="D293" s="38">
        <v>5.0000000000000001E-4</v>
      </c>
      <c r="E293" s="29">
        <f t="shared" si="26"/>
        <v>10594.969408749615</v>
      </c>
      <c r="F293" s="29">
        <f t="shared" si="27"/>
        <v>10595</v>
      </c>
      <c r="G293" s="29">
        <f t="shared" si="24"/>
        <v>-2.305559999513207E-2</v>
      </c>
      <c r="H293" s="29"/>
      <c r="I293" s="29"/>
      <c r="J293" s="29"/>
      <c r="K293" s="29">
        <f t="shared" si="28"/>
        <v>-2.305559999513207E-2</v>
      </c>
      <c r="L293" s="29"/>
      <c r="M293" s="29"/>
      <c r="N293" s="29"/>
      <c r="O293" s="29">
        <f t="shared" ca="1" si="30"/>
        <v>-2.7546770904148515E-2</v>
      </c>
      <c r="P293" s="29"/>
      <c r="Q293" s="94">
        <f t="shared" si="29"/>
        <v>38999.881300000001</v>
      </c>
      <c r="R293" s="29"/>
    </row>
    <row r="294" spans="1:18" s="33" customFormat="1">
      <c r="A294" s="40" t="s">
        <v>130</v>
      </c>
      <c r="B294" s="41" t="s">
        <v>50</v>
      </c>
      <c r="C294" s="42">
        <v>54022.903200000001</v>
      </c>
      <c r="D294" s="43"/>
      <c r="E294" s="29">
        <f t="shared" si="26"/>
        <v>10600.969277550998</v>
      </c>
      <c r="F294" s="29">
        <f t="shared" si="27"/>
        <v>10601</v>
      </c>
      <c r="G294" s="29">
        <f t="shared" si="24"/>
        <v>-2.3154479997174349E-2</v>
      </c>
      <c r="H294" s="29"/>
      <c r="I294" s="29"/>
      <c r="J294" s="29"/>
      <c r="K294" s="29">
        <f t="shared" si="28"/>
        <v>-2.3154479997174349E-2</v>
      </c>
      <c r="M294" s="29"/>
      <c r="N294" s="29"/>
      <c r="O294" s="29">
        <f t="shared" ca="1" si="30"/>
        <v>-2.7564211550946394E-2</v>
      </c>
      <c r="P294" s="29"/>
      <c r="Q294" s="94">
        <f t="shared" si="29"/>
        <v>39004.403200000001</v>
      </c>
    </row>
    <row r="295" spans="1:18" s="33" customFormat="1">
      <c r="A295" s="40" t="s">
        <v>130</v>
      </c>
      <c r="B295" s="41" t="s">
        <v>50</v>
      </c>
      <c r="C295" s="42">
        <v>54023.661</v>
      </c>
      <c r="D295" s="43"/>
      <c r="E295" s="29">
        <f t="shared" si="26"/>
        <v>10601.974762099015</v>
      </c>
      <c r="F295" s="29">
        <f t="shared" si="27"/>
        <v>10602</v>
      </c>
      <c r="G295" s="29">
        <f t="shared" si="24"/>
        <v>-1.9020959996851161E-2</v>
      </c>
      <c r="H295" s="29"/>
      <c r="I295" s="29"/>
      <c r="J295" s="29"/>
      <c r="K295" s="29">
        <f t="shared" si="28"/>
        <v>-1.9020959996851161E-2</v>
      </c>
      <c r="M295" s="29"/>
      <c r="N295" s="29"/>
      <c r="O295" s="29">
        <f t="shared" ca="1" si="30"/>
        <v>-2.7567118325412705E-2</v>
      </c>
      <c r="P295" s="29"/>
      <c r="Q295" s="94">
        <f t="shared" si="29"/>
        <v>39005.161</v>
      </c>
    </row>
    <row r="296" spans="1:18" s="33" customFormat="1">
      <c r="A296" s="40" t="s">
        <v>130</v>
      </c>
      <c r="B296" s="41" t="s">
        <v>50</v>
      </c>
      <c r="C296" s="42">
        <v>54063.603000000003</v>
      </c>
      <c r="D296" s="43"/>
      <c r="E296" s="29">
        <f t="shared" si="26"/>
        <v>10654.971679249958</v>
      </c>
      <c r="F296" s="29">
        <f t="shared" si="27"/>
        <v>10655</v>
      </c>
      <c r="G296" s="29">
        <f t="shared" si="24"/>
        <v>-2.1344399996451102E-2</v>
      </c>
      <c r="H296" s="29"/>
      <c r="I296" s="29"/>
      <c r="J296" s="29"/>
      <c r="K296" s="29">
        <f t="shared" si="28"/>
        <v>-2.1344399996451102E-2</v>
      </c>
      <c r="M296" s="29"/>
      <c r="N296" s="29"/>
      <c r="O296" s="29">
        <f t="shared" ca="1" si="30"/>
        <v>-2.7721177372127301E-2</v>
      </c>
      <c r="P296" s="29"/>
      <c r="Q296" s="94">
        <f t="shared" si="29"/>
        <v>39045.103000000003</v>
      </c>
    </row>
    <row r="297" spans="1:18" s="33" customFormat="1">
      <c r="A297" s="47" t="s">
        <v>134</v>
      </c>
      <c r="B297" s="39" t="s">
        <v>50</v>
      </c>
      <c r="C297" s="47">
        <v>54110.327100000002</v>
      </c>
      <c r="D297" s="47">
        <v>2.0000000000000001E-4</v>
      </c>
      <c r="E297" s="29">
        <f t="shared" si="26"/>
        <v>10716.967404467829</v>
      </c>
      <c r="F297" s="29">
        <f t="shared" si="27"/>
        <v>10717</v>
      </c>
      <c r="G297" s="29">
        <f t="shared" si="24"/>
        <v>-2.4566159998357762E-2</v>
      </c>
      <c r="H297" s="29"/>
      <c r="I297" s="29"/>
      <c r="J297" s="29"/>
      <c r="K297" s="29">
        <f t="shared" si="28"/>
        <v>-2.4566159998357762E-2</v>
      </c>
      <c r="L297" s="29"/>
      <c r="M297" s="29"/>
      <c r="N297" s="29"/>
      <c r="O297" s="29">
        <f t="shared" ca="1" si="30"/>
        <v>-2.7901397389038716E-2</v>
      </c>
      <c r="P297" s="29"/>
      <c r="Q297" s="94">
        <f t="shared" si="29"/>
        <v>39091.827100000002</v>
      </c>
      <c r="R297" s="29"/>
    </row>
    <row r="298" spans="1:18" s="33" customFormat="1">
      <c r="A298" s="36" t="s">
        <v>131</v>
      </c>
      <c r="B298" s="44" t="s">
        <v>50</v>
      </c>
      <c r="C298" s="37">
        <v>54116.357559999997</v>
      </c>
      <c r="D298" s="37">
        <v>1E-4</v>
      </c>
      <c r="E298" s="29">
        <f t="shared" si="26"/>
        <v>10724.968901363371</v>
      </c>
      <c r="F298" s="29">
        <f t="shared" si="27"/>
        <v>10725</v>
      </c>
      <c r="G298" s="29">
        <f t="shared" si="24"/>
        <v>-2.3438000003807247E-2</v>
      </c>
      <c r="H298" s="29"/>
      <c r="I298" s="29"/>
      <c r="K298" s="29">
        <f t="shared" si="28"/>
        <v>-2.3438000003807247E-2</v>
      </c>
      <c r="M298" s="29"/>
      <c r="O298" s="29">
        <f t="shared" ca="1" si="30"/>
        <v>-2.7924651584769221E-2</v>
      </c>
      <c r="P298" s="29"/>
      <c r="Q298" s="94">
        <f t="shared" si="29"/>
        <v>39097.857559999997</v>
      </c>
    </row>
    <row r="299" spans="1:18" s="33" customFormat="1">
      <c r="A299" s="47" t="s">
        <v>134</v>
      </c>
      <c r="B299" s="39" t="s">
        <v>50</v>
      </c>
      <c r="C299" s="47">
        <v>54138.213199999998</v>
      </c>
      <c r="D299" s="47">
        <v>1E-4</v>
      </c>
      <c r="E299" s="29">
        <f t="shared" si="26"/>
        <v>10753.967988598884</v>
      </c>
      <c r="F299" s="29">
        <f t="shared" si="27"/>
        <v>10754</v>
      </c>
      <c r="G299" s="29">
        <f t="shared" si="24"/>
        <v>-2.4125919997459278E-2</v>
      </c>
      <c r="H299" s="29"/>
      <c r="I299" s="29"/>
      <c r="J299" s="29"/>
      <c r="K299" s="29">
        <f t="shared" si="28"/>
        <v>-2.4125919997459278E-2</v>
      </c>
      <c r="L299" s="29"/>
      <c r="M299" s="29"/>
      <c r="N299" s="29"/>
      <c r="O299" s="29">
        <f t="shared" ca="1" si="30"/>
        <v>-2.8008948044292298E-2</v>
      </c>
      <c r="P299" s="29"/>
      <c r="Q299" s="94">
        <f t="shared" si="29"/>
        <v>39119.713199999998</v>
      </c>
      <c r="R299" s="29"/>
    </row>
    <row r="300" spans="1:18" s="33" customFormat="1">
      <c r="A300" s="40" t="s">
        <v>135</v>
      </c>
      <c r="B300" s="41" t="s">
        <v>50</v>
      </c>
      <c r="C300" s="42">
        <v>54138.966999999997</v>
      </c>
      <c r="D300" s="43"/>
      <c r="E300" s="29">
        <f t="shared" si="26"/>
        <v>10754.968165759474</v>
      </c>
      <c r="F300" s="29">
        <f t="shared" si="27"/>
        <v>10755</v>
      </c>
      <c r="G300" s="29">
        <f t="shared" si="24"/>
        <v>-2.3992399997950997E-2</v>
      </c>
      <c r="H300" s="29"/>
      <c r="I300" s="29">
        <f>+G300</f>
        <v>-2.3992399997950997E-2</v>
      </c>
      <c r="J300" s="29"/>
      <c r="M300" s="29"/>
      <c r="N300" s="29"/>
      <c r="O300" s="29">
        <f t="shared" ca="1" si="30"/>
        <v>-2.8011854818758612E-2</v>
      </c>
      <c r="P300" s="29"/>
      <c r="Q300" s="94">
        <f t="shared" si="29"/>
        <v>39120.466999999997</v>
      </c>
    </row>
    <row r="301" spans="1:18" s="33" customFormat="1">
      <c r="A301" s="40" t="s">
        <v>130</v>
      </c>
      <c r="B301" s="41" t="s">
        <v>50</v>
      </c>
      <c r="C301" s="42">
        <v>54310.802100000001</v>
      </c>
      <c r="D301" s="43"/>
      <c r="E301" s="29">
        <f t="shared" si="26"/>
        <v>10982.967028067911</v>
      </c>
      <c r="F301" s="29">
        <f t="shared" si="27"/>
        <v>10983</v>
      </c>
      <c r="G301" s="29">
        <f t="shared" si="24"/>
        <v>-2.4849839996022638E-2</v>
      </c>
      <c r="H301" s="29"/>
      <c r="I301" s="29"/>
      <c r="J301" s="29"/>
      <c r="K301" s="29">
        <f>+G301</f>
        <v>-2.4849839996022638E-2</v>
      </c>
      <c r="M301" s="29"/>
      <c r="O301" s="29">
        <f t="shared" ca="1" si="30"/>
        <v>-2.8674599397078004E-2</v>
      </c>
      <c r="P301" s="29"/>
      <c r="Q301" s="94">
        <f t="shared" si="29"/>
        <v>39292.302100000001</v>
      </c>
    </row>
    <row r="302" spans="1:18" s="33" customFormat="1">
      <c r="A302" s="54" t="s">
        <v>136</v>
      </c>
      <c r="B302" s="53" t="s">
        <v>50</v>
      </c>
      <c r="C302" s="54">
        <v>54348.484600000003</v>
      </c>
      <c r="D302" s="54">
        <v>1E-4</v>
      </c>
      <c r="E302" s="29">
        <f t="shared" si="26"/>
        <v>11032.965934746104</v>
      </c>
      <c r="F302" s="29">
        <f t="shared" si="27"/>
        <v>11033</v>
      </c>
      <c r="G302" s="29">
        <f t="shared" si="24"/>
        <v>-2.5673839998489711E-2</v>
      </c>
      <c r="H302" s="29"/>
      <c r="I302" s="29"/>
      <c r="J302" s="29"/>
      <c r="K302" s="29">
        <f>+G302</f>
        <v>-2.5673839998489711E-2</v>
      </c>
      <c r="L302" s="29"/>
      <c r="M302" s="29"/>
      <c r="N302" s="29"/>
      <c r="O302" s="29">
        <f t="shared" ca="1" si="30"/>
        <v>-2.8819938120393657E-2</v>
      </c>
      <c r="P302" s="29"/>
      <c r="Q302" s="94">
        <f t="shared" si="29"/>
        <v>39329.984600000003</v>
      </c>
      <c r="R302" s="29"/>
    </row>
    <row r="303" spans="1:18" s="33" customFormat="1">
      <c r="A303" s="54" t="s">
        <v>136</v>
      </c>
      <c r="B303" s="53" t="s">
        <v>50</v>
      </c>
      <c r="C303" s="54">
        <v>54354.5141</v>
      </c>
      <c r="D303" s="54">
        <v>1E-4</v>
      </c>
      <c r="E303" s="29">
        <f t="shared" si="26"/>
        <v>11040.966157868666</v>
      </c>
      <c r="F303" s="29">
        <f t="shared" si="27"/>
        <v>11041</v>
      </c>
      <c r="G303" s="29">
        <f t="shared" si="24"/>
        <v>-2.5505679994239472E-2</v>
      </c>
      <c r="H303" s="29"/>
      <c r="I303" s="29"/>
      <c r="J303" s="29"/>
      <c r="K303" s="29">
        <f>+G303</f>
        <v>-2.5505679994239472E-2</v>
      </c>
      <c r="L303" s="29"/>
      <c r="M303" s="29"/>
      <c r="N303" s="29"/>
      <c r="O303" s="29">
        <f t="shared" ca="1" si="30"/>
        <v>-2.8843192316124165E-2</v>
      </c>
      <c r="P303" s="29"/>
      <c r="Q303" s="94">
        <f t="shared" si="29"/>
        <v>39336.0141</v>
      </c>
      <c r="R303" s="29"/>
    </row>
    <row r="304" spans="1:18" s="33" customFormat="1">
      <c r="A304" s="60" t="s">
        <v>150</v>
      </c>
      <c r="B304" s="61" t="s">
        <v>50</v>
      </c>
      <c r="C304" s="60">
        <v>54365.819300000003</v>
      </c>
      <c r="D304" s="60">
        <v>1E-4</v>
      </c>
      <c r="E304" s="29">
        <f t="shared" si="26"/>
        <v>11055.966426953213</v>
      </c>
      <c r="F304" s="29">
        <f t="shared" si="27"/>
        <v>11056</v>
      </c>
      <c r="G304" s="29">
        <f t="shared" si="24"/>
        <v>-2.5302879992523231E-2</v>
      </c>
      <c r="H304" s="29"/>
      <c r="I304" s="29"/>
      <c r="K304" s="29">
        <f>+G304</f>
        <v>-2.5302879992523231E-2</v>
      </c>
      <c r="M304" s="29"/>
      <c r="O304" s="29">
        <f t="shared" ca="1" si="30"/>
        <v>-2.8886793933118861E-2</v>
      </c>
      <c r="P304" s="29"/>
      <c r="Q304" s="94">
        <f t="shared" si="29"/>
        <v>39347.319300000003</v>
      </c>
    </row>
    <row r="305" spans="1:21" s="33" customFormat="1">
      <c r="A305" s="54" t="s">
        <v>136</v>
      </c>
      <c r="B305" s="53" t="s">
        <v>127</v>
      </c>
      <c r="C305" s="54">
        <v>54368.461300000003</v>
      </c>
      <c r="D305" s="54">
        <v>1E-4</v>
      </c>
      <c r="E305" s="29">
        <f t="shared" si="26"/>
        <v>11059.471956348656</v>
      </c>
      <c r="F305" s="29">
        <f t="shared" si="27"/>
        <v>11059.5</v>
      </c>
      <c r="H305" s="29"/>
      <c r="I305" s="29"/>
      <c r="J305" s="29"/>
      <c r="K305" s="29"/>
      <c r="L305" s="29"/>
      <c r="M305" s="29"/>
      <c r="N305" s="29"/>
      <c r="O305" s="29">
        <f t="shared" ca="1" si="30"/>
        <v>-2.8896967643750958E-2</v>
      </c>
      <c r="P305" s="29"/>
      <c r="Q305" s="94">
        <f t="shared" si="29"/>
        <v>39349.961300000003</v>
      </c>
      <c r="R305" s="29"/>
      <c r="U305" s="45">
        <v>-2.1135559996764641E-2</v>
      </c>
    </row>
    <row r="306" spans="1:21" s="33" customFormat="1">
      <c r="A306" s="28" t="s">
        <v>137</v>
      </c>
      <c r="B306" s="48" t="s">
        <v>127</v>
      </c>
      <c r="C306" s="28">
        <v>54374.488720000001</v>
      </c>
      <c r="D306" s="28">
        <v>5.0000000000000001E-4</v>
      </c>
      <c r="E306" s="29">
        <f t="shared" si="26"/>
        <v>11067.469419629759</v>
      </c>
      <c r="F306" s="29">
        <f t="shared" si="27"/>
        <v>11067.5</v>
      </c>
      <c r="G306" s="29">
        <f>+C306-(C$7+F306*C$8)</f>
        <v>-2.3047399998176843E-2</v>
      </c>
      <c r="H306" s="29"/>
      <c r="I306" s="29"/>
      <c r="K306" s="29">
        <f>+G306</f>
        <v>-2.3047399998176843E-2</v>
      </c>
      <c r="M306" s="29"/>
      <c r="O306" s="29">
        <f t="shared" ca="1" si="30"/>
        <v>-2.8920221839481459E-2</v>
      </c>
      <c r="P306" s="29"/>
      <c r="Q306" s="94">
        <f t="shared" si="29"/>
        <v>39355.988720000001</v>
      </c>
    </row>
    <row r="307" spans="1:21" s="33" customFormat="1">
      <c r="A307" s="28" t="s">
        <v>137</v>
      </c>
      <c r="B307" s="48" t="s">
        <v>127</v>
      </c>
      <c r="C307" s="28">
        <v>54374.493569999999</v>
      </c>
      <c r="D307" s="28">
        <v>5.0000000000000001E-4</v>
      </c>
      <c r="E307" s="29">
        <f t="shared" si="26"/>
        <v>11067.475854837012</v>
      </c>
      <c r="F307" s="29">
        <f t="shared" si="27"/>
        <v>11067.5</v>
      </c>
      <c r="G307" s="29"/>
      <c r="H307" s="29"/>
      <c r="I307" s="29"/>
      <c r="M307" s="29"/>
      <c r="O307" s="29">
        <f t="shared" ca="1" si="30"/>
        <v>-2.8920221839481459E-2</v>
      </c>
      <c r="P307" s="29"/>
      <c r="Q307" s="94">
        <f t="shared" si="29"/>
        <v>39355.993569999999</v>
      </c>
      <c r="U307" s="45">
        <v>-1.8197400000644848E-2</v>
      </c>
    </row>
    <row r="308" spans="1:21" s="33" customFormat="1">
      <c r="A308" s="28" t="s">
        <v>137</v>
      </c>
      <c r="B308" s="48" t="s">
        <v>127</v>
      </c>
      <c r="C308" s="28">
        <v>54374.494559999999</v>
      </c>
      <c r="D308" s="28">
        <v>1.1000000000000001E-3</v>
      </c>
      <c r="E308" s="29">
        <f t="shared" si="26"/>
        <v>11067.4771684154</v>
      </c>
      <c r="F308" s="29">
        <f t="shared" si="27"/>
        <v>11067.5</v>
      </c>
      <c r="G308" s="29"/>
      <c r="H308" s="29"/>
      <c r="I308" s="29"/>
      <c r="M308" s="29"/>
      <c r="O308" s="29">
        <f t="shared" ca="1" si="30"/>
        <v>-2.8920221839481459E-2</v>
      </c>
      <c r="P308" s="29"/>
      <c r="Q308" s="94">
        <f t="shared" si="29"/>
        <v>39355.994559999999</v>
      </c>
      <c r="U308" s="45">
        <v>-1.72074000001885E-2</v>
      </c>
    </row>
    <row r="309" spans="1:21" s="33" customFormat="1">
      <c r="A309" s="30" t="s">
        <v>138</v>
      </c>
      <c r="B309" s="31" t="s">
        <v>127</v>
      </c>
      <c r="C309" s="32">
        <v>54390.317600000002</v>
      </c>
      <c r="D309" s="34"/>
      <c r="E309" s="29">
        <f t="shared" si="26"/>
        <v>11088.471919303091</v>
      </c>
      <c r="F309" s="29">
        <f t="shared" si="27"/>
        <v>11088.5</v>
      </c>
      <c r="G309" s="29">
        <f t="shared" ref="G309:G340" si="31">+C309-(C$7+F309*C$8)</f>
        <v>-2.1163479999813717E-2</v>
      </c>
      <c r="H309" s="29"/>
      <c r="I309" s="29"/>
      <c r="J309" s="29"/>
      <c r="K309" s="29">
        <f t="shared" ref="K309:K323" si="32">+G309</f>
        <v>-2.1163479999813717E-2</v>
      </c>
      <c r="M309" s="29"/>
      <c r="O309" s="29">
        <f t="shared" ca="1" si="30"/>
        <v>-2.8981264103274035E-2</v>
      </c>
      <c r="P309" s="29"/>
      <c r="Q309" s="94">
        <f t="shared" si="29"/>
        <v>39371.817600000002</v>
      </c>
    </row>
    <row r="310" spans="1:21" s="33" customFormat="1">
      <c r="A310" s="59" t="s">
        <v>139</v>
      </c>
      <c r="B310" s="3"/>
      <c r="C310" s="34">
        <v>54434.025900000001</v>
      </c>
      <c r="D310" s="34"/>
      <c r="E310" s="33">
        <f t="shared" si="26"/>
        <v>11146.466139770477</v>
      </c>
      <c r="F310" s="33">
        <f t="shared" si="27"/>
        <v>11146.5</v>
      </c>
      <c r="G310" s="33">
        <f t="shared" si="31"/>
        <v>-2.5519319999148138E-2</v>
      </c>
      <c r="K310" s="29">
        <f t="shared" si="32"/>
        <v>-2.5519319999148138E-2</v>
      </c>
      <c r="O310" s="33">
        <f t="shared" ca="1" si="30"/>
        <v>-2.9149857022320196E-2</v>
      </c>
      <c r="Q310" s="95">
        <f t="shared" si="29"/>
        <v>39415.525900000001</v>
      </c>
    </row>
    <row r="311" spans="1:21" s="33" customFormat="1">
      <c r="A311" s="59" t="s">
        <v>129</v>
      </c>
      <c r="B311" s="3"/>
      <c r="C311" s="34">
        <v>54434.026100000003</v>
      </c>
      <c r="D311" s="34"/>
      <c r="E311" s="33">
        <f t="shared" si="26"/>
        <v>11146.46640513985</v>
      </c>
      <c r="F311" s="33">
        <f t="shared" si="27"/>
        <v>11146.5</v>
      </c>
      <c r="G311" s="33">
        <f t="shared" si="31"/>
        <v>-2.5319319996924605E-2</v>
      </c>
      <c r="K311" s="33">
        <f t="shared" si="32"/>
        <v>-2.5319319996924605E-2</v>
      </c>
      <c r="O311" s="33">
        <f t="shared" ca="1" si="30"/>
        <v>-2.9149857022320196E-2</v>
      </c>
      <c r="Q311" s="95">
        <f t="shared" si="29"/>
        <v>39415.526100000003</v>
      </c>
    </row>
    <row r="312" spans="1:21" s="33" customFormat="1">
      <c r="A312" s="59" t="s">
        <v>139</v>
      </c>
      <c r="B312" s="3"/>
      <c r="C312" s="34">
        <v>54434.026299999998</v>
      </c>
      <c r="D312" s="34"/>
      <c r="E312" s="33">
        <f t="shared" si="26"/>
        <v>11146.466670509215</v>
      </c>
      <c r="F312" s="33">
        <f t="shared" si="27"/>
        <v>11146.5</v>
      </c>
      <c r="G312" s="33">
        <f t="shared" si="31"/>
        <v>-2.511932000197703E-2</v>
      </c>
      <c r="K312" s="29">
        <f t="shared" si="32"/>
        <v>-2.511932000197703E-2</v>
      </c>
      <c r="O312" s="33">
        <f t="shared" ca="1" si="30"/>
        <v>-2.9149857022320196E-2</v>
      </c>
      <c r="Q312" s="95">
        <f t="shared" si="29"/>
        <v>39415.526299999998</v>
      </c>
    </row>
    <row r="313" spans="1:21" s="33" customFormat="1">
      <c r="A313" s="59" t="s">
        <v>129</v>
      </c>
      <c r="B313" s="3"/>
      <c r="C313" s="34">
        <v>54435.1567</v>
      </c>
      <c r="D313" s="34"/>
      <c r="E313" s="33">
        <f t="shared" si="26"/>
        <v>11147.966538196049</v>
      </c>
      <c r="F313" s="33">
        <f t="shared" si="27"/>
        <v>11148</v>
      </c>
      <c r="G313" s="33">
        <f t="shared" si="31"/>
        <v>-2.5219039998773951E-2</v>
      </c>
      <c r="K313" s="33">
        <f t="shared" si="32"/>
        <v>-2.5219039998773951E-2</v>
      </c>
      <c r="O313" s="33">
        <f t="shared" ca="1" si="30"/>
        <v>-2.9154217184019671E-2</v>
      </c>
      <c r="Q313" s="95">
        <f t="shared" si="29"/>
        <v>39416.6567</v>
      </c>
    </row>
    <row r="314" spans="1:21" s="33" customFormat="1">
      <c r="A314" s="59" t="s">
        <v>139</v>
      </c>
      <c r="B314" s="3"/>
      <c r="C314" s="34">
        <v>54435.1567</v>
      </c>
      <c r="D314" s="34"/>
      <c r="E314" s="33">
        <f t="shared" si="26"/>
        <v>11147.966538196049</v>
      </c>
      <c r="F314" s="33">
        <f t="shared" si="27"/>
        <v>11148</v>
      </c>
      <c r="G314" s="33">
        <f t="shared" si="31"/>
        <v>-2.5219039998773951E-2</v>
      </c>
      <c r="K314" s="29">
        <f t="shared" si="32"/>
        <v>-2.5219039998773951E-2</v>
      </c>
      <c r="O314" s="33">
        <f t="shared" ca="1" si="30"/>
        <v>-2.9154217184019671E-2</v>
      </c>
      <c r="Q314" s="95">
        <f t="shared" si="29"/>
        <v>39416.6567</v>
      </c>
    </row>
    <row r="315" spans="1:21" s="33" customFormat="1">
      <c r="A315" s="59" t="s">
        <v>139</v>
      </c>
      <c r="B315" s="3"/>
      <c r="C315" s="34">
        <v>54435.156799999997</v>
      </c>
      <c r="D315" s="34"/>
      <c r="E315" s="33">
        <f t="shared" si="26"/>
        <v>11147.966670880731</v>
      </c>
      <c r="F315" s="33">
        <f t="shared" si="27"/>
        <v>11148</v>
      </c>
      <c r="G315" s="33">
        <f t="shared" si="31"/>
        <v>-2.5119040001300164E-2</v>
      </c>
      <c r="K315" s="29">
        <f t="shared" si="32"/>
        <v>-2.5119040001300164E-2</v>
      </c>
      <c r="O315" s="33">
        <f t="shared" ca="1" si="30"/>
        <v>-2.9154217184019671E-2</v>
      </c>
      <c r="Q315" s="95">
        <f t="shared" si="29"/>
        <v>39416.656799999997</v>
      </c>
    </row>
    <row r="316" spans="1:21" s="33" customFormat="1">
      <c r="A316" s="27" t="s">
        <v>140</v>
      </c>
      <c r="B316" s="48" t="s">
        <v>50</v>
      </c>
      <c r="C316" s="28">
        <v>54448.721400000002</v>
      </c>
      <c r="D316" s="28">
        <v>2.0000000000000001E-4</v>
      </c>
      <c r="E316" s="29">
        <f t="shared" si="26"/>
        <v>11165.964817753344</v>
      </c>
      <c r="F316" s="29">
        <f t="shared" si="27"/>
        <v>11166</v>
      </c>
      <c r="G316" s="29">
        <f t="shared" si="31"/>
        <v>-2.6515679994190577E-2</v>
      </c>
      <c r="H316" s="29"/>
      <c r="I316" s="29"/>
      <c r="J316" s="29"/>
      <c r="K316" s="29">
        <f t="shared" si="32"/>
        <v>-2.6515679994190577E-2</v>
      </c>
      <c r="M316" s="29"/>
      <c r="O316" s="29">
        <f t="shared" ref="O316:O347" ca="1" si="33">+C$11+C$12*$F316</f>
        <v>-2.9206539124413303E-2</v>
      </c>
      <c r="P316" s="29"/>
      <c r="Q316" s="94">
        <f t="shared" si="29"/>
        <v>39430.221400000002</v>
      </c>
    </row>
    <row r="317" spans="1:21" s="33" customFormat="1">
      <c r="A317" s="59" t="s">
        <v>129</v>
      </c>
      <c r="B317" s="3"/>
      <c r="C317" s="34">
        <v>54490.926099999997</v>
      </c>
      <c r="D317" s="34"/>
      <c r="E317" s="33">
        <f t="shared" si="26"/>
        <v>11221.963991286968</v>
      </c>
      <c r="F317" s="33">
        <f t="shared" si="27"/>
        <v>11222</v>
      </c>
      <c r="G317" s="33">
        <f t="shared" si="31"/>
        <v>-2.7138559999002609E-2</v>
      </c>
      <c r="K317" s="33">
        <f t="shared" si="32"/>
        <v>-2.7138559999002609E-2</v>
      </c>
      <c r="O317" s="33">
        <f t="shared" ca="1" si="33"/>
        <v>-2.9369318494526835E-2</v>
      </c>
      <c r="Q317" s="95">
        <f t="shared" si="29"/>
        <v>39472.426099999997</v>
      </c>
    </row>
    <row r="318" spans="1:21" s="33" customFormat="1">
      <c r="A318" s="27" t="s">
        <v>140</v>
      </c>
      <c r="B318" s="48" t="s">
        <v>50</v>
      </c>
      <c r="C318" s="28">
        <v>54491.678899999999</v>
      </c>
      <c r="D318" s="28">
        <v>5.0000000000000001E-4</v>
      </c>
      <c r="E318" s="29">
        <f t="shared" si="26"/>
        <v>11222.962841600705</v>
      </c>
      <c r="F318" s="29">
        <f t="shared" si="27"/>
        <v>11223</v>
      </c>
      <c r="G318" s="29">
        <f t="shared" si="31"/>
        <v>-2.8005039996060077E-2</v>
      </c>
      <c r="H318" s="29"/>
      <c r="I318" s="29"/>
      <c r="J318" s="29"/>
      <c r="K318" s="29">
        <f t="shared" si="32"/>
        <v>-2.8005039996060077E-2</v>
      </c>
      <c r="M318" s="29"/>
      <c r="O318" s="29">
        <f t="shared" ca="1" si="33"/>
        <v>-2.9372225268993149E-2</v>
      </c>
      <c r="P318" s="29"/>
      <c r="Q318" s="94">
        <f t="shared" si="29"/>
        <v>39473.178899999999</v>
      </c>
    </row>
    <row r="319" spans="1:21" s="33" customFormat="1">
      <c r="A319" s="27" t="s">
        <v>140</v>
      </c>
      <c r="B319" s="48" t="s">
        <v>50</v>
      </c>
      <c r="C319" s="28">
        <v>54513.535100000001</v>
      </c>
      <c r="D319" s="28">
        <v>2.0000000000000001E-4</v>
      </c>
      <c r="E319" s="29">
        <f t="shared" si="26"/>
        <v>11251.962671870459</v>
      </c>
      <c r="F319" s="29">
        <f t="shared" si="27"/>
        <v>11252</v>
      </c>
      <c r="G319" s="29">
        <f t="shared" si="31"/>
        <v>-2.813295999658294E-2</v>
      </c>
      <c r="H319" s="29"/>
      <c r="I319" s="29"/>
      <c r="J319" s="29"/>
      <c r="K319" s="29">
        <f t="shared" si="32"/>
        <v>-2.813295999658294E-2</v>
      </c>
      <c r="M319" s="29"/>
      <c r="O319" s="29">
        <f t="shared" ca="1" si="33"/>
        <v>-2.9456521728516233E-2</v>
      </c>
      <c r="P319" s="29"/>
      <c r="Q319" s="94">
        <f t="shared" si="29"/>
        <v>39495.035100000001</v>
      </c>
    </row>
    <row r="320" spans="1:21" s="33" customFormat="1">
      <c r="A320" s="27" t="s">
        <v>131</v>
      </c>
      <c r="B320" s="48" t="s">
        <v>50</v>
      </c>
      <c r="C320" s="28">
        <v>54718.53211</v>
      </c>
      <c r="D320" s="28">
        <v>1E-4</v>
      </c>
      <c r="E320" s="29">
        <f t="shared" si="26"/>
        <v>11523.962310225077</v>
      </c>
      <c r="F320" s="29">
        <f t="shared" si="27"/>
        <v>11524</v>
      </c>
      <c r="G320" s="29">
        <f t="shared" si="31"/>
        <v>-2.840551999543095E-2</v>
      </c>
      <c r="H320" s="29"/>
      <c r="I320" s="29"/>
      <c r="K320" s="29">
        <f t="shared" si="32"/>
        <v>-2.840551999543095E-2</v>
      </c>
      <c r="M320" s="29"/>
      <c r="O320" s="29">
        <f t="shared" ca="1" si="33"/>
        <v>-3.0247164383353398E-2</v>
      </c>
      <c r="P320" s="29"/>
      <c r="Q320" s="94">
        <f t="shared" si="29"/>
        <v>39700.03211</v>
      </c>
    </row>
    <row r="321" spans="1:18" s="33" customFormat="1">
      <c r="A321" s="27" t="s">
        <v>141</v>
      </c>
      <c r="B321" s="48" t="s">
        <v>50</v>
      </c>
      <c r="C321" s="28">
        <v>54742.648800000003</v>
      </c>
      <c r="D321" s="28">
        <v>1E-4</v>
      </c>
      <c r="E321" s="29">
        <f t="shared" si="26"/>
        <v>11555.96146454597</v>
      </c>
      <c r="F321" s="29">
        <f t="shared" si="27"/>
        <v>11556</v>
      </c>
      <c r="G321" s="29">
        <f t="shared" si="31"/>
        <v>-2.9042879992630333E-2</v>
      </c>
      <c r="H321" s="29"/>
      <c r="I321" s="29"/>
      <c r="J321" s="29"/>
      <c r="K321" s="29">
        <f t="shared" si="32"/>
        <v>-2.9042879992630333E-2</v>
      </c>
      <c r="M321" s="29"/>
      <c r="O321" s="29">
        <f t="shared" ca="1" si="33"/>
        <v>-3.0340181166275418E-2</v>
      </c>
      <c r="P321" s="29"/>
      <c r="Q321" s="94">
        <f t="shared" si="29"/>
        <v>39724.148800000003</v>
      </c>
    </row>
    <row r="322" spans="1:18" s="33" customFormat="1">
      <c r="A322" s="30" t="s">
        <v>142</v>
      </c>
      <c r="B322" s="31" t="s">
        <v>50</v>
      </c>
      <c r="C322" s="32">
        <v>54817.260300000002</v>
      </c>
      <c r="D322" s="34"/>
      <c r="E322" s="29">
        <f t="shared" si="26"/>
        <v>11654.959498795812</v>
      </c>
      <c r="F322" s="29">
        <f t="shared" si="27"/>
        <v>11655</v>
      </c>
      <c r="G322" s="29">
        <f t="shared" si="31"/>
        <v>-3.052439999737544E-2</v>
      </c>
      <c r="H322" s="29"/>
      <c r="I322" s="29"/>
      <c r="J322" s="29"/>
      <c r="K322" s="29">
        <f t="shared" si="32"/>
        <v>-3.052439999737544E-2</v>
      </c>
      <c r="M322" s="29"/>
      <c r="O322" s="29">
        <f t="shared" ca="1" si="33"/>
        <v>-3.0627951838440415E-2</v>
      </c>
      <c r="P322" s="29"/>
      <c r="Q322" s="94">
        <f t="shared" si="29"/>
        <v>39798.760300000002</v>
      </c>
    </row>
    <row r="323" spans="1:18" s="33" customFormat="1">
      <c r="A323" s="27" t="s">
        <v>131</v>
      </c>
      <c r="B323" s="48" t="s">
        <v>50</v>
      </c>
      <c r="C323" s="28">
        <v>54829.323709999997</v>
      </c>
      <c r="D323" s="28">
        <v>1E-4</v>
      </c>
      <c r="E323" s="29">
        <f t="shared" si="26"/>
        <v>11670.965796435579</v>
      </c>
      <c r="F323" s="29">
        <f t="shared" si="27"/>
        <v>11671</v>
      </c>
      <c r="G323" s="29">
        <f t="shared" si="31"/>
        <v>-2.5778080002055503E-2</v>
      </c>
      <c r="H323" s="29"/>
      <c r="I323" s="29"/>
      <c r="K323" s="29">
        <f t="shared" si="32"/>
        <v>-2.5778080002055503E-2</v>
      </c>
      <c r="M323" s="29"/>
      <c r="O323" s="29">
        <f t="shared" ca="1" si="33"/>
        <v>-3.0674460229901425E-2</v>
      </c>
      <c r="P323" s="29"/>
      <c r="Q323" s="94">
        <f t="shared" si="29"/>
        <v>39810.823709999997</v>
      </c>
    </row>
    <row r="324" spans="1:18" s="33" customFormat="1">
      <c r="A324" s="49" t="s">
        <v>143</v>
      </c>
      <c r="B324" s="50" t="s">
        <v>50</v>
      </c>
      <c r="C324" s="49">
        <v>54841.378400000001</v>
      </c>
      <c r="D324" s="49">
        <v>1E-4</v>
      </c>
      <c r="E324" s="29">
        <f t="shared" si="26"/>
        <v>11686.960523970767</v>
      </c>
      <c r="F324" s="29">
        <f t="shared" si="27"/>
        <v>11687</v>
      </c>
      <c r="G324" s="29">
        <f t="shared" si="31"/>
        <v>-2.9751759997452609E-2</v>
      </c>
      <c r="H324" s="29"/>
      <c r="I324" s="29"/>
      <c r="J324" s="29">
        <f>+G324</f>
        <v>-2.9751759997452609E-2</v>
      </c>
      <c r="L324" s="29"/>
      <c r="M324" s="29"/>
      <c r="N324" s="29"/>
      <c r="O324" s="29">
        <f t="shared" ca="1" si="33"/>
        <v>-3.0720968621362435E-2</v>
      </c>
      <c r="P324" s="29"/>
      <c r="Q324" s="94">
        <f t="shared" si="29"/>
        <v>39822.878400000001</v>
      </c>
      <c r="R324" s="29"/>
    </row>
    <row r="325" spans="1:18" s="33" customFormat="1">
      <c r="A325" s="27" t="s">
        <v>141</v>
      </c>
      <c r="B325" s="48" t="s">
        <v>50</v>
      </c>
      <c r="C325" s="28">
        <v>54868.510199999997</v>
      </c>
      <c r="D325" s="28">
        <v>1E-4</v>
      </c>
      <c r="E325" s="29">
        <f t="shared" si="26"/>
        <v>11722.960267517801</v>
      </c>
      <c r="F325" s="29">
        <f t="shared" si="27"/>
        <v>11723</v>
      </c>
      <c r="G325" s="29">
        <f t="shared" si="31"/>
        <v>-2.9945039997983258E-2</v>
      </c>
      <c r="H325" s="29"/>
      <c r="I325" s="29"/>
      <c r="J325" s="29"/>
      <c r="K325" s="29">
        <f t="shared" ref="K325:K339" si="34">+G325</f>
        <v>-2.9945039997983258E-2</v>
      </c>
      <c r="M325" s="29"/>
      <c r="O325" s="29">
        <f t="shared" ca="1" si="33"/>
        <v>-3.0825612502149706E-2</v>
      </c>
      <c r="P325" s="29"/>
      <c r="Q325" s="94">
        <f t="shared" si="29"/>
        <v>39850.010199999997</v>
      </c>
    </row>
    <row r="326" spans="1:18" s="33" customFormat="1">
      <c r="A326" s="49" t="s">
        <v>144</v>
      </c>
      <c r="B326" s="50" t="s">
        <v>50</v>
      </c>
      <c r="C326" s="49">
        <v>55102.899299999997</v>
      </c>
      <c r="D326" s="49">
        <v>2.0000000000000001E-4</v>
      </c>
      <c r="E326" s="29">
        <f t="shared" si="26"/>
        <v>12033.958708101227</v>
      </c>
      <c r="F326" s="29">
        <f t="shared" si="27"/>
        <v>12034</v>
      </c>
      <c r="G326" s="29">
        <f t="shared" si="31"/>
        <v>-3.1120320003537927E-2</v>
      </c>
      <c r="H326" s="29"/>
      <c r="I326" s="29"/>
      <c r="J326" s="29"/>
      <c r="K326" s="29">
        <f t="shared" si="34"/>
        <v>-3.1120320003537927E-2</v>
      </c>
      <c r="L326" s="29"/>
      <c r="M326" s="29"/>
      <c r="N326" s="29"/>
      <c r="O326" s="29">
        <f t="shared" ca="1" si="33"/>
        <v>-3.1729619361173085E-2</v>
      </c>
      <c r="P326" s="29"/>
      <c r="Q326" s="94">
        <f t="shared" si="29"/>
        <v>40084.399299999997</v>
      </c>
      <c r="R326" s="29"/>
    </row>
    <row r="327" spans="1:18" s="33" customFormat="1">
      <c r="A327" s="27" t="s">
        <v>145</v>
      </c>
      <c r="B327" s="48" t="s">
        <v>50</v>
      </c>
      <c r="C327" s="28">
        <v>55146.612300000001</v>
      </c>
      <c r="D327" s="28">
        <v>1E-4</v>
      </c>
      <c r="E327" s="29">
        <f t="shared" si="26"/>
        <v>12091.959164748847</v>
      </c>
      <c r="F327" s="29">
        <f t="shared" si="27"/>
        <v>12092</v>
      </c>
      <c r="G327" s="29">
        <f t="shared" si="31"/>
        <v>-3.0776159997913055E-2</v>
      </c>
      <c r="H327" s="29"/>
      <c r="I327" s="29"/>
      <c r="J327" s="29"/>
      <c r="K327" s="29">
        <f t="shared" si="34"/>
        <v>-3.0776159997913055E-2</v>
      </c>
      <c r="M327" s="29"/>
      <c r="O327" s="29">
        <f t="shared" ca="1" si="33"/>
        <v>-3.1898212280219246E-2</v>
      </c>
      <c r="P327" s="29"/>
      <c r="Q327" s="94">
        <f t="shared" si="29"/>
        <v>40128.112300000001</v>
      </c>
    </row>
    <row r="328" spans="1:18" s="33" customFormat="1">
      <c r="A328" s="27" t="s">
        <v>145</v>
      </c>
      <c r="B328" s="48" t="s">
        <v>50</v>
      </c>
      <c r="C328" s="28">
        <v>55161.685700000002</v>
      </c>
      <c r="D328" s="28">
        <v>1E-4</v>
      </c>
      <c r="E328" s="29">
        <f t="shared" si="26"/>
        <v>12111.959258158866</v>
      </c>
      <c r="F328" s="29">
        <f t="shared" si="27"/>
        <v>12112</v>
      </c>
      <c r="G328" s="29">
        <f t="shared" si="31"/>
        <v>-3.0705760000273585E-2</v>
      </c>
      <c r="H328" s="29"/>
      <c r="I328" s="29"/>
      <c r="J328" s="29"/>
      <c r="K328" s="29">
        <f t="shared" si="34"/>
        <v>-3.0705760000273585E-2</v>
      </c>
      <c r="M328" s="29"/>
      <c r="O328" s="29">
        <f t="shared" ca="1" si="33"/>
        <v>-3.1956347769545507E-2</v>
      </c>
      <c r="P328" s="29"/>
      <c r="Q328" s="94">
        <f t="shared" si="29"/>
        <v>40143.185700000002</v>
      </c>
    </row>
    <row r="329" spans="1:18" s="33" customFormat="1">
      <c r="A329" s="27" t="s">
        <v>146</v>
      </c>
      <c r="B329" s="48" t="s">
        <v>50</v>
      </c>
      <c r="C329" s="28">
        <v>55446.570449999999</v>
      </c>
      <c r="D329" s="28">
        <v>1E-4</v>
      </c>
      <c r="E329" s="29">
        <f t="shared" si="26"/>
        <v>12489.957693222606</v>
      </c>
      <c r="F329" s="29">
        <f t="shared" si="27"/>
        <v>12490</v>
      </c>
      <c r="G329" s="29">
        <f t="shared" si="31"/>
        <v>-3.1885199998214375E-2</v>
      </c>
      <c r="H329" s="29"/>
      <c r="I329" s="29"/>
      <c r="K329" s="29">
        <f t="shared" si="34"/>
        <v>-3.1885199998214375E-2</v>
      </c>
      <c r="M329" s="29"/>
      <c r="O329" s="29">
        <f t="shared" ca="1" si="33"/>
        <v>-3.3055108517811869E-2</v>
      </c>
      <c r="P329" s="29"/>
      <c r="Q329" s="94">
        <f t="shared" si="29"/>
        <v>40428.070449999999</v>
      </c>
    </row>
    <row r="330" spans="1:18" s="33" customFormat="1">
      <c r="A330" s="27" t="s">
        <v>146</v>
      </c>
      <c r="B330" s="48" t="s">
        <v>127</v>
      </c>
      <c r="C330" s="28">
        <v>55460.51182</v>
      </c>
      <c r="D330" s="28">
        <v>5.9999999999999995E-4</v>
      </c>
      <c r="E330" s="29">
        <f t="shared" si="26"/>
        <v>12508.455756185418</v>
      </c>
      <c r="F330" s="29">
        <f t="shared" si="27"/>
        <v>12508.5</v>
      </c>
      <c r="G330" s="29">
        <f t="shared" si="31"/>
        <v>-3.334507999534253E-2</v>
      </c>
      <c r="H330" s="29"/>
      <c r="I330" s="29"/>
      <c r="K330" s="29">
        <f t="shared" si="34"/>
        <v>-3.334507999534253E-2</v>
      </c>
      <c r="M330" s="29"/>
      <c r="O330" s="29">
        <f t="shared" ca="1" si="33"/>
        <v>-3.3108883845438662E-2</v>
      </c>
      <c r="P330" s="29"/>
      <c r="Q330" s="94">
        <f t="shared" si="29"/>
        <v>40442.01182</v>
      </c>
    </row>
    <row r="331" spans="1:18" s="33" customFormat="1">
      <c r="A331" s="30" t="s">
        <v>147</v>
      </c>
      <c r="B331" s="31" t="s">
        <v>50</v>
      </c>
      <c r="C331" s="32">
        <v>55573.938800000004</v>
      </c>
      <c r="D331" s="34"/>
      <c r="E331" s="29">
        <f t="shared" si="26"/>
        <v>12658.95598806518</v>
      </c>
      <c r="F331" s="29">
        <f t="shared" si="27"/>
        <v>12659</v>
      </c>
      <c r="G331" s="29">
        <f t="shared" si="31"/>
        <v>-3.3170319991768338E-2</v>
      </c>
      <c r="H331" s="29"/>
      <c r="I331" s="29"/>
      <c r="J331" s="29"/>
      <c r="K331" s="29">
        <f t="shared" si="34"/>
        <v>-3.3170319991768338E-2</v>
      </c>
      <c r="M331" s="29"/>
      <c r="N331" s="29"/>
      <c r="O331" s="29">
        <f t="shared" ca="1" si="33"/>
        <v>-3.3546353402618787E-2</v>
      </c>
      <c r="P331" s="29"/>
      <c r="Q331" s="94">
        <f t="shared" si="29"/>
        <v>40555.438800000004</v>
      </c>
    </row>
    <row r="332" spans="1:18" s="33" customFormat="1">
      <c r="A332" s="27" t="s">
        <v>148</v>
      </c>
      <c r="B332" s="48" t="s">
        <v>50</v>
      </c>
      <c r="C332" s="28">
        <v>55820.386189999997</v>
      </c>
      <c r="D332" s="28">
        <v>1E-4</v>
      </c>
      <c r="E332" s="29">
        <f t="shared" si="26"/>
        <v>12985.953932832464</v>
      </c>
      <c r="F332" s="29">
        <f t="shared" si="27"/>
        <v>12986</v>
      </c>
      <c r="G332" s="29">
        <f t="shared" si="31"/>
        <v>-3.4719280003628228E-2</v>
      </c>
      <c r="H332" s="29"/>
      <c r="I332" s="29"/>
      <c r="K332" s="29">
        <f t="shared" si="34"/>
        <v>-3.4719280003628228E-2</v>
      </c>
      <c r="M332" s="29"/>
      <c r="O332" s="29">
        <f t="shared" ca="1" si="33"/>
        <v>-3.4496868653103169E-2</v>
      </c>
      <c r="P332" s="29"/>
      <c r="Q332" s="94">
        <f t="shared" si="29"/>
        <v>40801.886189999997</v>
      </c>
    </row>
    <row r="333" spans="1:18" s="33" customFormat="1">
      <c r="A333" s="27" t="s">
        <v>148</v>
      </c>
      <c r="B333" s="48" t="s">
        <v>50</v>
      </c>
      <c r="C333" s="28">
        <v>55820.386339999997</v>
      </c>
      <c r="D333" s="28">
        <v>1E-4</v>
      </c>
      <c r="E333" s="29">
        <f t="shared" si="26"/>
        <v>12985.954131859493</v>
      </c>
      <c r="F333" s="29">
        <f t="shared" si="27"/>
        <v>12986</v>
      </c>
      <c r="G333" s="29">
        <f t="shared" si="31"/>
        <v>-3.4569280003779568E-2</v>
      </c>
      <c r="H333" s="29"/>
      <c r="I333" s="29"/>
      <c r="K333" s="29">
        <f t="shared" si="34"/>
        <v>-3.4569280003779568E-2</v>
      </c>
      <c r="M333" s="29"/>
      <c r="O333" s="29">
        <f t="shared" ca="1" si="33"/>
        <v>-3.4496868653103169E-2</v>
      </c>
      <c r="P333" s="29"/>
      <c r="Q333" s="94">
        <f t="shared" si="29"/>
        <v>40801.886339999997</v>
      </c>
    </row>
    <row r="334" spans="1:18" s="33" customFormat="1">
      <c r="A334" s="27" t="s">
        <v>148</v>
      </c>
      <c r="B334" s="48" t="s">
        <v>127</v>
      </c>
      <c r="C334" s="28">
        <v>55836.590839999997</v>
      </c>
      <c r="D334" s="28">
        <v>5.9999999999999995E-4</v>
      </c>
      <c r="E334" s="29">
        <f t="shared" si="26"/>
        <v>13007.455021749141</v>
      </c>
      <c r="F334" s="29">
        <f t="shared" si="27"/>
        <v>13007.5</v>
      </c>
      <c r="G334" s="29">
        <f t="shared" si="31"/>
        <v>-3.3898599998792633E-2</v>
      </c>
      <c r="H334" s="29"/>
      <c r="I334" s="29"/>
      <c r="K334" s="29">
        <f t="shared" si="34"/>
        <v>-3.3898599998792633E-2</v>
      </c>
      <c r="M334" s="29"/>
      <c r="O334" s="29">
        <f t="shared" ca="1" si="33"/>
        <v>-3.4559364304128905E-2</v>
      </c>
      <c r="P334" s="29"/>
      <c r="Q334" s="94">
        <f t="shared" si="29"/>
        <v>40818.090839999997</v>
      </c>
    </row>
    <row r="335" spans="1:18" s="33" customFormat="1">
      <c r="A335" s="27" t="s">
        <v>148</v>
      </c>
      <c r="B335" s="48" t="s">
        <v>127</v>
      </c>
      <c r="C335" s="28">
        <v>55836.590889999999</v>
      </c>
      <c r="D335" s="28">
        <v>8.0000000000000004E-4</v>
      </c>
      <c r="E335" s="29">
        <f t="shared" si="26"/>
        <v>13007.455088091489</v>
      </c>
      <c r="F335" s="29">
        <f t="shared" si="27"/>
        <v>13007.5</v>
      </c>
      <c r="G335" s="29">
        <f t="shared" si="31"/>
        <v>-3.3848599996417761E-2</v>
      </c>
      <c r="H335" s="29"/>
      <c r="I335" s="29"/>
      <c r="K335" s="29">
        <f t="shared" si="34"/>
        <v>-3.3848599996417761E-2</v>
      </c>
      <c r="M335" s="29"/>
      <c r="O335" s="29">
        <f t="shared" ca="1" si="33"/>
        <v>-3.4559364304128905E-2</v>
      </c>
      <c r="P335" s="29"/>
      <c r="Q335" s="94">
        <f t="shared" si="29"/>
        <v>40818.090889999999</v>
      </c>
    </row>
    <row r="336" spans="1:18" s="33" customFormat="1">
      <c r="A336" s="30" t="s">
        <v>149</v>
      </c>
      <c r="B336" s="31" t="s">
        <v>50</v>
      </c>
      <c r="C336" s="32">
        <v>55859.577400000002</v>
      </c>
      <c r="D336" s="34"/>
      <c r="E336" s="29">
        <f t="shared" si="26"/>
        <v>13037.954666631857</v>
      </c>
      <c r="F336" s="29">
        <f t="shared" si="27"/>
        <v>13038</v>
      </c>
      <c r="G336" s="29">
        <f t="shared" si="31"/>
        <v>-3.4166239995101932E-2</v>
      </c>
      <c r="H336" s="29"/>
      <c r="I336" s="29"/>
      <c r="J336" s="29"/>
      <c r="K336" s="29">
        <f t="shared" si="34"/>
        <v>-3.4166239995101932E-2</v>
      </c>
      <c r="M336" s="29"/>
      <c r="O336" s="29">
        <f t="shared" ca="1" si="33"/>
        <v>-3.4648020925351457E-2</v>
      </c>
      <c r="P336" s="29"/>
      <c r="Q336" s="94">
        <f t="shared" si="29"/>
        <v>40841.077400000002</v>
      </c>
    </row>
    <row r="337" spans="1:17" s="33" customFormat="1">
      <c r="A337" s="30" t="s">
        <v>147</v>
      </c>
      <c r="B337" s="31" t="s">
        <v>50</v>
      </c>
      <c r="C337" s="32">
        <v>55885.954700000002</v>
      </c>
      <c r="D337" s="34"/>
      <c r="E337" s="29">
        <f t="shared" si="26"/>
        <v>13072.953304225504</v>
      </c>
      <c r="F337" s="29">
        <f t="shared" si="27"/>
        <v>13073</v>
      </c>
      <c r="G337" s="29">
        <f t="shared" si="31"/>
        <v>-3.519303999200929E-2</v>
      </c>
      <c r="H337" s="29"/>
      <c r="I337" s="29"/>
      <c r="J337" s="29"/>
      <c r="K337" s="29">
        <f t="shared" si="34"/>
        <v>-3.519303999200929E-2</v>
      </c>
      <c r="M337" s="29"/>
      <c r="N337" s="29"/>
      <c r="O337" s="29">
        <f t="shared" ca="1" si="33"/>
        <v>-3.4749758031672413E-2</v>
      </c>
      <c r="P337" s="29"/>
      <c r="Q337" s="94">
        <f t="shared" si="29"/>
        <v>40867.454700000002</v>
      </c>
    </row>
    <row r="338" spans="1:17" s="33" customFormat="1">
      <c r="A338" s="27" t="s">
        <v>151</v>
      </c>
      <c r="B338" s="48" t="s">
        <v>50</v>
      </c>
      <c r="C338" s="28">
        <v>55905.55</v>
      </c>
      <c r="D338" s="28">
        <v>1E-4</v>
      </c>
      <c r="E338" s="29">
        <f t="shared" si="26"/>
        <v>13098.953266436907</v>
      </c>
      <c r="F338" s="29">
        <f t="shared" si="27"/>
        <v>13099</v>
      </c>
      <c r="G338" s="29">
        <f t="shared" si="31"/>
        <v>-3.5221519996412098E-2</v>
      </c>
      <c r="H338" s="29"/>
      <c r="I338" s="29"/>
      <c r="J338" s="29"/>
      <c r="K338" s="29">
        <f t="shared" si="34"/>
        <v>-3.5221519996412098E-2</v>
      </c>
      <c r="M338" s="29"/>
      <c r="O338" s="29">
        <f t="shared" ca="1" si="33"/>
        <v>-3.4825334167796554E-2</v>
      </c>
      <c r="P338" s="29"/>
      <c r="Q338" s="94">
        <f t="shared" si="29"/>
        <v>40887.050000000003</v>
      </c>
    </row>
    <row r="339" spans="1:17" s="33" customFormat="1">
      <c r="A339" s="27" t="s">
        <v>152</v>
      </c>
      <c r="B339" s="48" t="s">
        <v>50</v>
      </c>
      <c r="C339" s="28">
        <v>55905.55</v>
      </c>
      <c r="D339" s="28">
        <v>1E-4</v>
      </c>
      <c r="E339" s="29">
        <f t="shared" si="26"/>
        <v>13098.953266436907</v>
      </c>
      <c r="F339" s="29">
        <f t="shared" si="27"/>
        <v>13099</v>
      </c>
      <c r="G339" s="29">
        <f t="shared" si="31"/>
        <v>-3.5221519996412098E-2</v>
      </c>
      <c r="H339" s="29"/>
      <c r="I339" s="29"/>
      <c r="J339" s="29"/>
      <c r="K339" s="29">
        <f t="shared" si="34"/>
        <v>-3.5221519996412098E-2</v>
      </c>
      <c r="M339" s="29"/>
      <c r="O339" s="29">
        <f t="shared" ca="1" si="33"/>
        <v>-3.4825334167796554E-2</v>
      </c>
      <c r="P339" s="29"/>
      <c r="Q339" s="94">
        <f t="shared" si="29"/>
        <v>40887.050000000003</v>
      </c>
    </row>
    <row r="340" spans="1:17" s="33" customFormat="1">
      <c r="A340" s="30" t="s">
        <v>153</v>
      </c>
      <c r="B340" s="31" t="s">
        <v>50</v>
      </c>
      <c r="C340" s="32">
        <v>56173.854099999997</v>
      </c>
      <c r="D340" s="34"/>
      <c r="E340" s="29">
        <f t="shared" si="26"/>
        <v>13454.951718165838</v>
      </c>
      <c r="F340" s="29">
        <f t="shared" si="27"/>
        <v>13455</v>
      </c>
      <c r="G340" s="29">
        <f t="shared" si="31"/>
        <v>-3.6388400003488641E-2</v>
      </c>
      <c r="H340" s="29"/>
      <c r="I340" s="29">
        <f>+G340</f>
        <v>-3.6388400003488641E-2</v>
      </c>
      <c r="J340" s="29"/>
      <c r="K340" s="29"/>
      <c r="M340" s="29"/>
      <c r="O340" s="29">
        <f t="shared" ca="1" si="33"/>
        <v>-3.586014587780402E-2</v>
      </c>
      <c r="P340" s="29"/>
      <c r="Q340" s="94">
        <f t="shared" si="29"/>
        <v>41155.354099999997</v>
      </c>
    </row>
    <row r="341" spans="1:17" s="33" customFormat="1">
      <c r="A341" s="27" t="s">
        <v>154</v>
      </c>
      <c r="B341" s="48" t="s">
        <v>50</v>
      </c>
      <c r="C341" s="28">
        <v>56173.854200000002</v>
      </c>
      <c r="D341" s="28">
        <v>1E-4</v>
      </c>
      <c r="E341" s="29">
        <f t="shared" ref="E341:E365" si="35">+(C341-C$7)/C$8</f>
        <v>13454.95185085053</v>
      </c>
      <c r="F341" s="29">
        <f t="shared" ref="F341:F367" si="36">ROUND(2*E341,0)/2</f>
        <v>13455</v>
      </c>
      <c r="G341" s="29">
        <f t="shared" ref="G341:G365" si="37">+C341-(C$7+F341*C$8)</f>
        <v>-3.6288399998738896E-2</v>
      </c>
      <c r="H341" s="29"/>
      <c r="I341" s="29"/>
      <c r="J341" s="29"/>
      <c r="K341" s="29">
        <f t="shared" ref="K341:K365" si="38">+G341</f>
        <v>-3.6288399998738896E-2</v>
      </c>
      <c r="M341" s="29"/>
      <c r="O341" s="29">
        <f t="shared" ca="1" si="33"/>
        <v>-3.586014587780402E-2</v>
      </c>
      <c r="P341" s="29"/>
      <c r="Q341" s="94">
        <f t="shared" ref="Q341:Q365" si="39">+C341-15018.5</f>
        <v>41155.354200000002</v>
      </c>
    </row>
    <row r="342" spans="1:17" s="33" customFormat="1">
      <c r="A342" s="27" t="s">
        <v>155</v>
      </c>
      <c r="B342" s="48" t="s">
        <v>50</v>
      </c>
      <c r="C342" s="28">
        <v>56287.657399999996</v>
      </c>
      <c r="D342" s="28">
        <v>1E-4</v>
      </c>
      <c r="E342" s="29">
        <f t="shared" si="35"/>
        <v>13605.951269054713</v>
      </c>
      <c r="F342" s="29">
        <f t="shared" si="36"/>
        <v>13606</v>
      </c>
      <c r="G342" s="29">
        <f t="shared" si="37"/>
        <v>-3.672688000369817E-2</v>
      </c>
      <c r="H342" s="29"/>
      <c r="I342" s="29"/>
      <c r="J342" s="29"/>
      <c r="K342" s="29">
        <f t="shared" si="38"/>
        <v>-3.672688000369817E-2</v>
      </c>
      <c r="M342" s="29"/>
      <c r="O342" s="29">
        <f t="shared" ca="1" si="33"/>
        <v>-3.6299068822217305E-2</v>
      </c>
      <c r="P342" s="29"/>
      <c r="Q342" s="94">
        <f t="shared" si="39"/>
        <v>41269.157399999996</v>
      </c>
    </row>
    <row r="343" spans="1:17" s="33" customFormat="1">
      <c r="A343" s="27" t="s">
        <v>155</v>
      </c>
      <c r="B343" s="48" t="s">
        <v>50</v>
      </c>
      <c r="C343" s="28">
        <v>56525.8145</v>
      </c>
      <c r="D343" s="28">
        <v>1E-4</v>
      </c>
      <c r="E343" s="29">
        <f t="shared" si="35"/>
        <v>13921.94926859425</v>
      </c>
      <c r="F343" s="29">
        <f t="shared" si="36"/>
        <v>13922</v>
      </c>
      <c r="G343" s="29">
        <f t="shared" si="37"/>
        <v>-3.8234560001001228E-2</v>
      </c>
      <c r="H343" s="29"/>
      <c r="I343" s="29"/>
      <c r="J343" s="29"/>
      <c r="K343" s="29">
        <f t="shared" si="38"/>
        <v>-3.8234560001001228E-2</v>
      </c>
      <c r="M343" s="29"/>
      <c r="O343" s="29">
        <f t="shared" ca="1" si="33"/>
        <v>-3.7217609553572249E-2</v>
      </c>
      <c r="P343" s="29"/>
      <c r="Q343" s="94">
        <f t="shared" si="39"/>
        <v>41507.3145</v>
      </c>
    </row>
    <row r="344" spans="1:17" s="33" customFormat="1">
      <c r="A344" s="27" t="s">
        <v>155</v>
      </c>
      <c r="B344" s="48" t="s">
        <v>50</v>
      </c>
      <c r="C344" s="28">
        <v>56562.743799999997</v>
      </c>
      <c r="D344" s="28">
        <v>1E-4</v>
      </c>
      <c r="E344" s="29">
        <f t="shared" si="35"/>
        <v>13970.948794219956</v>
      </c>
      <c r="F344" s="29">
        <f t="shared" si="36"/>
        <v>13971</v>
      </c>
      <c r="G344" s="29">
        <f t="shared" si="37"/>
        <v>-3.8592080003581941E-2</v>
      </c>
      <c r="H344" s="29"/>
      <c r="I344" s="29"/>
      <c r="J344" s="29"/>
      <c r="K344" s="29">
        <f t="shared" si="38"/>
        <v>-3.8592080003581941E-2</v>
      </c>
      <c r="M344" s="29"/>
      <c r="O344" s="29">
        <f t="shared" ca="1" si="33"/>
        <v>-3.7360041502421587E-2</v>
      </c>
      <c r="P344" s="29"/>
      <c r="Q344" s="94">
        <f t="shared" si="39"/>
        <v>41544.243799999997</v>
      </c>
    </row>
    <row r="345" spans="1:17" s="33" customFormat="1">
      <c r="A345" s="62" t="s">
        <v>156</v>
      </c>
      <c r="B345" s="63" t="s">
        <v>50</v>
      </c>
      <c r="C345" s="64">
        <v>56566.512269999999</v>
      </c>
      <c r="D345" s="62">
        <v>2.0000000000000001E-4</v>
      </c>
      <c r="E345" s="29">
        <f t="shared" si="35"/>
        <v>13975.948976794087</v>
      </c>
      <c r="F345" s="29">
        <f t="shared" si="36"/>
        <v>13976</v>
      </c>
      <c r="G345" s="29">
        <f t="shared" si="37"/>
        <v>-3.8454479996289592E-2</v>
      </c>
      <c r="H345" s="29"/>
      <c r="I345" s="29"/>
      <c r="K345" s="29">
        <f t="shared" si="38"/>
        <v>-3.8454479996289592E-2</v>
      </c>
      <c r="M345" s="29"/>
      <c r="O345" s="29">
        <f t="shared" ca="1" si="33"/>
        <v>-3.7374575374753152E-2</v>
      </c>
      <c r="P345" s="29"/>
      <c r="Q345" s="94">
        <f t="shared" si="39"/>
        <v>41548.012269999999</v>
      </c>
    </row>
    <row r="346" spans="1:17" s="33" customFormat="1">
      <c r="A346" s="62" t="s">
        <v>156</v>
      </c>
      <c r="B346" s="63" t="s">
        <v>50</v>
      </c>
      <c r="C346" s="64">
        <v>56566.512280000003</v>
      </c>
      <c r="D346" s="62">
        <v>2.0000000000000001E-4</v>
      </c>
      <c r="E346" s="29">
        <f t="shared" si="35"/>
        <v>13975.948990062561</v>
      </c>
      <c r="F346" s="29">
        <f t="shared" si="36"/>
        <v>13976</v>
      </c>
      <c r="G346" s="29">
        <f t="shared" si="37"/>
        <v>-3.8444479992904235E-2</v>
      </c>
      <c r="H346" s="29"/>
      <c r="I346" s="29"/>
      <c r="K346" s="29">
        <f t="shared" si="38"/>
        <v>-3.8444479992904235E-2</v>
      </c>
      <c r="M346" s="29"/>
      <c r="O346" s="29">
        <f t="shared" ca="1" si="33"/>
        <v>-3.7374575374753152E-2</v>
      </c>
      <c r="P346" s="29"/>
      <c r="Q346" s="94">
        <f t="shared" si="39"/>
        <v>41548.012280000003</v>
      </c>
    </row>
    <row r="347" spans="1:17" s="33" customFormat="1">
      <c r="A347" s="36" t="s">
        <v>157</v>
      </c>
      <c r="B347" s="44" t="s">
        <v>50</v>
      </c>
      <c r="C347" s="37">
        <v>56593.644099999998</v>
      </c>
      <c r="D347" s="37">
        <v>1E-4</v>
      </c>
      <c r="E347" s="29">
        <f t="shared" si="35"/>
        <v>14011.94876014653</v>
      </c>
      <c r="F347" s="29">
        <f t="shared" si="36"/>
        <v>14012</v>
      </c>
      <c r="G347" s="29">
        <f t="shared" si="37"/>
        <v>-3.8617760001216084E-2</v>
      </c>
      <c r="H347" s="29"/>
      <c r="I347" s="29"/>
      <c r="J347" s="29"/>
      <c r="K347" s="29">
        <f t="shared" si="38"/>
        <v>-3.8617760001216084E-2</v>
      </c>
      <c r="M347" s="29"/>
      <c r="O347" s="29">
        <f t="shared" ca="1" si="33"/>
        <v>-3.747921925554043E-2</v>
      </c>
      <c r="P347" s="29"/>
      <c r="Q347" s="94">
        <f t="shared" si="39"/>
        <v>41575.144099999998</v>
      </c>
    </row>
    <row r="348" spans="1:17" s="33" customFormat="1">
      <c r="A348" s="65" t="s">
        <v>158</v>
      </c>
      <c r="B348" s="66" t="s">
        <v>50</v>
      </c>
      <c r="C348" s="65">
        <v>57003.6374</v>
      </c>
      <c r="D348" s="65">
        <v>1E-4</v>
      </c>
      <c r="E348" s="29">
        <f t="shared" si="35"/>
        <v>14555.947081526037</v>
      </c>
      <c r="F348" s="29">
        <f t="shared" si="36"/>
        <v>14556</v>
      </c>
      <c r="G348" s="29">
        <f t="shared" si="37"/>
        <v>-3.9882880002551246E-2</v>
      </c>
      <c r="H348" s="29"/>
      <c r="I348" s="29"/>
      <c r="K348" s="29">
        <f t="shared" si="38"/>
        <v>-3.9882880002551246E-2</v>
      </c>
      <c r="M348" s="29"/>
      <c r="O348" s="29">
        <f t="shared" ref="O348:O365" ca="1" si="40">+C$11+C$12*$F348</f>
        <v>-3.906050456521476E-2</v>
      </c>
      <c r="P348" s="29"/>
      <c r="Q348" s="94">
        <f t="shared" si="39"/>
        <v>41985.1374</v>
      </c>
    </row>
    <row r="349" spans="1:17" s="33" customFormat="1">
      <c r="A349" s="60" t="s">
        <v>159</v>
      </c>
      <c r="B349" s="61" t="s">
        <v>50</v>
      </c>
      <c r="C349" s="60">
        <v>57256.869100000004</v>
      </c>
      <c r="D349" s="60">
        <v>1E-4</v>
      </c>
      <c r="E349" s="29">
        <f t="shared" si="35"/>
        <v>14891.946766691821</v>
      </c>
      <c r="F349" s="29">
        <f t="shared" si="36"/>
        <v>14892</v>
      </c>
      <c r="G349" s="29">
        <f t="shared" si="37"/>
        <v>-4.0120159996149596E-2</v>
      </c>
      <c r="H349" s="29"/>
      <c r="I349" s="29"/>
      <c r="K349" s="29">
        <f t="shared" si="38"/>
        <v>-4.0120159996149596E-2</v>
      </c>
      <c r="M349" s="29"/>
      <c r="O349" s="29">
        <f t="shared" ca="1" si="40"/>
        <v>-4.0037180785895965E-2</v>
      </c>
      <c r="P349" s="29"/>
      <c r="Q349" s="94">
        <f t="shared" si="39"/>
        <v>42238.369100000004</v>
      </c>
    </row>
    <row r="350" spans="1:17" s="33" customFormat="1">
      <c r="A350" s="67" t="s">
        <v>160</v>
      </c>
      <c r="B350" s="68" t="s">
        <v>50</v>
      </c>
      <c r="C350" s="69">
        <v>57640.483789999998</v>
      </c>
      <c r="D350" s="69">
        <v>2.0000000000000001E-4</v>
      </c>
      <c r="E350" s="29">
        <f t="shared" si="35"/>
        <v>15400.944712308288</v>
      </c>
      <c r="F350" s="29">
        <f t="shared" si="36"/>
        <v>15401</v>
      </c>
      <c r="G350" s="29">
        <f t="shared" si="37"/>
        <v>-4.1668480000225827E-2</v>
      </c>
      <c r="H350" s="29"/>
      <c r="I350" s="29"/>
      <c r="K350" s="29">
        <f t="shared" si="38"/>
        <v>-4.1668480000225827E-2</v>
      </c>
      <c r="M350" s="29"/>
      <c r="O350" s="29">
        <f t="shared" ca="1" si="40"/>
        <v>-4.1516728989249345E-2</v>
      </c>
      <c r="P350" s="29"/>
      <c r="Q350" s="94">
        <f t="shared" si="39"/>
        <v>42621.983789999998</v>
      </c>
    </row>
    <row r="351" spans="1:17" s="33" customFormat="1">
      <c r="A351" s="67" t="s">
        <v>160</v>
      </c>
      <c r="B351" s="68" t="s">
        <v>50</v>
      </c>
      <c r="C351" s="69">
        <v>57640.483990000001</v>
      </c>
      <c r="D351" s="69">
        <v>1E-4</v>
      </c>
      <c r="E351" s="29">
        <f t="shared" si="35"/>
        <v>15400.944977677664</v>
      </c>
      <c r="F351" s="29">
        <f t="shared" si="36"/>
        <v>15401</v>
      </c>
      <c r="G351" s="29">
        <f t="shared" si="37"/>
        <v>-4.1468479998002294E-2</v>
      </c>
      <c r="H351" s="29"/>
      <c r="I351" s="29"/>
      <c r="K351" s="29">
        <f t="shared" si="38"/>
        <v>-4.1468479998002294E-2</v>
      </c>
      <c r="M351" s="29"/>
      <c r="O351" s="29">
        <f t="shared" ca="1" si="40"/>
        <v>-4.1516728989249345E-2</v>
      </c>
      <c r="P351" s="29"/>
      <c r="Q351" s="94">
        <f t="shared" si="39"/>
        <v>42621.983990000001</v>
      </c>
    </row>
    <row r="352" spans="1:17" s="33" customFormat="1">
      <c r="A352" s="65" t="s">
        <v>161</v>
      </c>
      <c r="B352" s="66" t="s">
        <v>50</v>
      </c>
      <c r="C352" s="65">
        <v>57642.745300000002</v>
      </c>
      <c r="D352" s="65">
        <v>1E-4</v>
      </c>
      <c r="E352" s="29">
        <f t="shared" si="35"/>
        <v>15403.945389743225</v>
      </c>
      <c r="F352" s="29">
        <f t="shared" si="36"/>
        <v>15404</v>
      </c>
      <c r="G352" s="29">
        <f t="shared" si="37"/>
        <v>-4.1157919993565883E-2</v>
      </c>
      <c r="H352" s="29"/>
      <c r="I352" s="29"/>
      <c r="K352" s="29">
        <f t="shared" si="38"/>
        <v>-4.1157919993565883E-2</v>
      </c>
      <c r="M352" s="29"/>
      <c r="O352" s="29">
        <f t="shared" ca="1" si="40"/>
        <v>-4.1525449312648281E-2</v>
      </c>
      <c r="P352" s="29"/>
      <c r="Q352" s="94">
        <f t="shared" si="39"/>
        <v>42624.245300000002</v>
      </c>
    </row>
    <row r="353" spans="1:17" s="33" customFormat="1">
      <c r="A353" s="70" t="s">
        <v>162</v>
      </c>
      <c r="B353" s="71" t="s">
        <v>50</v>
      </c>
      <c r="C353" s="70">
        <v>58024.853000000003</v>
      </c>
      <c r="D353" s="70">
        <v>1E-4</v>
      </c>
      <c r="E353" s="29">
        <f t="shared" si="35"/>
        <v>15910.943790415098</v>
      </c>
      <c r="F353" s="29">
        <f t="shared" si="36"/>
        <v>15911</v>
      </c>
      <c r="G353" s="29">
        <f t="shared" si="37"/>
        <v>-4.2363279993878677E-2</v>
      </c>
      <c r="H353" s="29"/>
      <c r="I353" s="29"/>
      <c r="K353" s="29">
        <f t="shared" si="38"/>
        <v>-4.2363279993878677E-2</v>
      </c>
      <c r="M353" s="29"/>
      <c r="O353" s="29">
        <f t="shared" ca="1" si="40"/>
        <v>-4.2999183967069032E-2</v>
      </c>
      <c r="P353" s="29"/>
      <c r="Q353" s="94">
        <f t="shared" si="39"/>
        <v>43006.353000000003</v>
      </c>
    </row>
    <row r="354" spans="1:17" s="33" customFormat="1">
      <c r="A354" s="75" t="s">
        <v>1119</v>
      </c>
      <c r="B354" s="76" t="s">
        <v>50</v>
      </c>
      <c r="C354" s="77">
        <v>58049.724151000002</v>
      </c>
      <c r="D354" s="77">
        <v>6.0000000000000002E-5</v>
      </c>
      <c r="E354" s="29">
        <f t="shared" si="35"/>
        <v>15943.94399894235</v>
      </c>
      <c r="F354" s="29">
        <f t="shared" si="36"/>
        <v>15944</v>
      </c>
      <c r="G354" s="29">
        <f t="shared" si="37"/>
        <v>-4.2206119993352331E-2</v>
      </c>
      <c r="H354" s="29"/>
      <c r="I354" s="29"/>
      <c r="K354" s="29">
        <f t="shared" si="38"/>
        <v>-4.2206119993352331E-2</v>
      </c>
      <c r="M354" s="29"/>
      <c r="O354" s="29">
        <f t="shared" ca="1" si="40"/>
        <v>-4.3095107524457367E-2</v>
      </c>
      <c r="P354" s="29"/>
      <c r="Q354" s="94">
        <f t="shared" si="39"/>
        <v>43031.224151000002</v>
      </c>
    </row>
    <row r="355" spans="1:17" s="33" customFormat="1">
      <c r="A355" s="75" t="s">
        <v>1118</v>
      </c>
      <c r="B355" s="76" t="s">
        <v>50</v>
      </c>
      <c r="C355" s="77">
        <v>58367.769699999997</v>
      </c>
      <c r="D355" s="77">
        <v>2.0000000000000001E-4</v>
      </c>
      <c r="E355" s="29">
        <f t="shared" si="35"/>
        <v>16365.941735925418</v>
      </c>
      <c r="F355" s="29">
        <f t="shared" si="36"/>
        <v>16366</v>
      </c>
      <c r="G355" s="29">
        <f t="shared" si="37"/>
        <v>-4.3911680004384834E-2</v>
      </c>
      <c r="H355" s="29"/>
      <c r="I355" s="29"/>
      <c r="K355" s="29">
        <f t="shared" si="38"/>
        <v>-4.3911680004384834E-2</v>
      </c>
      <c r="M355" s="29"/>
      <c r="O355" s="29">
        <f t="shared" ca="1" si="40"/>
        <v>-4.4321766349241495E-2</v>
      </c>
      <c r="P355" s="29"/>
      <c r="Q355" s="94">
        <f t="shared" si="39"/>
        <v>43349.269699999997</v>
      </c>
    </row>
    <row r="356" spans="1:17" s="33" customFormat="1">
      <c r="A356" s="72" t="s">
        <v>163</v>
      </c>
      <c r="B356" s="73" t="s">
        <v>50</v>
      </c>
      <c r="C356" s="72">
        <v>58388.874799999998</v>
      </c>
      <c r="D356" s="72">
        <v>1E-4</v>
      </c>
      <c r="E356" s="29">
        <f t="shared" si="35"/>
        <v>16393.94497152109</v>
      </c>
      <c r="F356" s="29">
        <f t="shared" si="36"/>
        <v>16394</v>
      </c>
      <c r="G356" s="29">
        <f t="shared" si="37"/>
        <v>-4.1473119999864139E-2</v>
      </c>
      <c r="H356" s="29"/>
      <c r="I356" s="29"/>
      <c r="K356" s="29">
        <f t="shared" si="38"/>
        <v>-4.1473119999864139E-2</v>
      </c>
      <c r="M356" s="29"/>
      <c r="O356" s="29">
        <f t="shared" ca="1" si="40"/>
        <v>-4.4403156034298265E-2</v>
      </c>
      <c r="P356" s="29"/>
      <c r="Q356" s="94">
        <f t="shared" si="39"/>
        <v>43370.374799999998</v>
      </c>
    </row>
    <row r="357" spans="1:17" s="33" customFormat="1">
      <c r="A357" s="72" t="s">
        <v>163</v>
      </c>
      <c r="B357" s="73" t="s">
        <v>50</v>
      </c>
      <c r="C357" s="72">
        <v>58422.789599999996</v>
      </c>
      <c r="D357" s="72">
        <v>1E-4</v>
      </c>
      <c r="E357" s="29">
        <f t="shared" si="35"/>
        <v>16438.944717297229</v>
      </c>
      <c r="F357" s="29">
        <f t="shared" si="36"/>
        <v>16439</v>
      </c>
      <c r="G357" s="29">
        <f t="shared" si="37"/>
        <v>-4.1664720003609546E-2</v>
      </c>
      <c r="H357" s="29"/>
      <c r="I357" s="29"/>
      <c r="K357" s="29">
        <f t="shared" si="38"/>
        <v>-4.1664720003609546E-2</v>
      </c>
      <c r="M357" s="29"/>
      <c r="O357" s="29">
        <f t="shared" ca="1" si="40"/>
        <v>-4.4533960885282359E-2</v>
      </c>
      <c r="P357" s="29"/>
      <c r="Q357" s="94">
        <f t="shared" si="39"/>
        <v>43404.289599999996</v>
      </c>
    </row>
    <row r="358" spans="1:17" ht="12" customHeight="1">
      <c r="A358" s="6" t="s">
        <v>164</v>
      </c>
      <c r="B358" s="74"/>
      <c r="C358" s="43">
        <v>58471.777800000003</v>
      </c>
      <c r="D358" s="43">
        <v>2.0000000000000001E-4</v>
      </c>
      <c r="E358" s="29">
        <f t="shared" si="35"/>
        <v>16503.944556483402</v>
      </c>
      <c r="F358" s="29">
        <f t="shared" si="36"/>
        <v>16504</v>
      </c>
      <c r="G358" s="29">
        <f t="shared" si="37"/>
        <v>-4.1785919995163567E-2</v>
      </c>
      <c r="H358" s="29"/>
      <c r="I358" s="29"/>
      <c r="J358" s="33"/>
      <c r="K358" s="29">
        <f t="shared" si="38"/>
        <v>-4.1785919995163567E-2</v>
      </c>
      <c r="L358" s="33"/>
      <c r="M358" s="29"/>
      <c r="N358" s="33"/>
      <c r="O358" s="29">
        <f t="shared" ca="1" si="40"/>
        <v>-4.4722901225592707E-2</v>
      </c>
      <c r="P358" s="29"/>
      <c r="Q358" s="94">
        <f t="shared" si="39"/>
        <v>43453.277800000003</v>
      </c>
    </row>
    <row r="359" spans="1:17" ht="12" customHeight="1">
      <c r="A359" s="75" t="s">
        <v>165</v>
      </c>
      <c r="B359" s="76" t="s">
        <v>50</v>
      </c>
      <c r="C359" s="77">
        <v>58694.862300000001</v>
      </c>
      <c r="D359" s="77">
        <v>1E-4</v>
      </c>
      <c r="E359" s="29">
        <f t="shared" si="35"/>
        <v>16799.943524090395</v>
      </c>
      <c r="F359" s="29">
        <f t="shared" si="36"/>
        <v>16800</v>
      </c>
      <c r="G359" s="29">
        <f t="shared" si="37"/>
        <v>-4.2563999995763879E-2</v>
      </c>
      <c r="H359" s="29"/>
      <c r="I359" s="29"/>
      <c r="J359" s="33"/>
      <c r="K359" s="29">
        <f t="shared" si="38"/>
        <v>-4.2563999995763879E-2</v>
      </c>
      <c r="L359" s="33"/>
      <c r="M359" s="29"/>
      <c r="N359" s="33"/>
      <c r="O359" s="29">
        <f t="shared" ca="1" si="40"/>
        <v>-4.558330646762139E-2</v>
      </c>
      <c r="P359" s="29"/>
      <c r="Q359" s="94">
        <f t="shared" si="39"/>
        <v>43676.362300000001</v>
      </c>
    </row>
    <row r="360" spans="1:17" ht="12" customHeight="1">
      <c r="A360" s="78" t="s">
        <v>166</v>
      </c>
      <c r="B360" s="79" t="s">
        <v>50</v>
      </c>
      <c r="C360" s="80">
        <v>58746.865100000003</v>
      </c>
      <c r="D360" s="80">
        <v>1E-4</v>
      </c>
      <c r="E360" s="29">
        <f t="shared" si="35"/>
        <v>16868.943275810812</v>
      </c>
      <c r="F360" s="29">
        <f t="shared" si="36"/>
        <v>16869</v>
      </c>
      <c r="G360" s="29">
        <f t="shared" si="37"/>
        <v>-4.2751119995955378E-2</v>
      </c>
      <c r="H360" s="29"/>
      <c r="I360" s="29"/>
      <c r="J360" s="33"/>
      <c r="K360" s="29">
        <f t="shared" si="38"/>
        <v>-4.2751119995955378E-2</v>
      </c>
      <c r="L360" s="33"/>
      <c r="M360" s="29"/>
      <c r="N360" s="33"/>
      <c r="O360" s="29">
        <f t="shared" ca="1" si="40"/>
        <v>-4.5783873905796996E-2</v>
      </c>
      <c r="P360" s="29"/>
      <c r="Q360" s="94">
        <f t="shared" si="39"/>
        <v>43728.365100000003</v>
      </c>
    </row>
    <row r="361" spans="1:17" ht="12" customHeight="1">
      <c r="A361" s="75" t="s">
        <v>1118</v>
      </c>
      <c r="B361" s="76" t="s">
        <v>50</v>
      </c>
      <c r="C361" s="77">
        <v>59135.754099999998</v>
      </c>
      <c r="D361" s="77">
        <v>1E-4</v>
      </c>
      <c r="E361" s="29">
        <f t="shared" si="35"/>
        <v>17384.939423072126</v>
      </c>
      <c r="F361" s="29">
        <f t="shared" si="36"/>
        <v>17385</v>
      </c>
      <c r="G361" s="29">
        <f t="shared" si="37"/>
        <v>-4.5654800000193063E-2</v>
      </c>
      <c r="H361" s="29"/>
      <c r="I361" s="29"/>
      <c r="J361" s="33"/>
      <c r="K361" s="29">
        <f t="shared" si="38"/>
        <v>-4.5654800000193063E-2</v>
      </c>
      <c r="L361" s="33"/>
      <c r="M361" s="29"/>
      <c r="N361" s="33"/>
      <c r="O361" s="29">
        <f t="shared" ca="1" si="40"/>
        <v>-4.7283769530414563E-2</v>
      </c>
      <c r="P361" s="29"/>
      <c r="Q361" s="94">
        <f t="shared" si="39"/>
        <v>44117.254099999998</v>
      </c>
    </row>
    <row r="362" spans="1:17" ht="12" customHeight="1">
      <c r="A362" s="99" t="s">
        <v>1120</v>
      </c>
      <c r="B362" s="97" t="s">
        <v>50</v>
      </c>
      <c r="C362" s="98">
        <v>59474.899799999999</v>
      </c>
      <c r="D362" s="96">
        <v>1E-4</v>
      </c>
      <c r="E362" s="29">
        <f t="shared" si="35"/>
        <v>17834.933829085781</v>
      </c>
      <c r="F362" s="29">
        <f t="shared" si="36"/>
        <v>17835</v>
      </c>
      <c r="G362" s="29">
        <f t="shared" si="37"/>
        <v>-4.987079999409616E-2</v>
      </c>
      <c r="H362" s="29"/>
      <c r="I362" s="29"/>
      <c r="J362" s="33"/>
      <c r="K362" s="29">
        <f t="shared" si="38"/>
        <v>-4.987079999409616E-2</v>
      </c>
      <c r="L362" s="33"/>
      <c r="M362" s="29"/>
      <c r="N362" s="33"/>
      <c r="O362" s="29">
        <f t="shared" ca="1" si="40"/>
        <v>-4.8591818040255461E-2</v>
      </c>
      <c r="P362" s="29"/>
      <c r="Q362" s="94">
        <f t="shared" si="39"/>
        <v>44456.399799999999</v>
      </c>
    </row>
    <row r="363" spans="1:17" ht="12" customHeight="1">
      <c r="A363" s="96" t="s">
        <v>1121</v>
      </c>
      <c r="B363" s="97" t="s">
        <v>50</v>
      </c>
      <c r="C363" s="98">
        <v>59512.582999999999</v>
      </c>
      <c r="D363" s="96">
        <v>8.9999999999999998E-4</v>
      </c>
      <c r="E363" s="29">
        <f t="shared" si="35"/>
        <v>17884.933664556771</v>
      </c>
      <c r="F363" s="29">
        <f t="shared" si="36"/>
        <v>17885</v>
      </c>
      <c r="G363" s="29">
        <f t="shared" si="37"/>
        <v>-4.9994799999694806E-2</v>
      </c>
      <c r="H363" s="29"/>
      <c r="I363" s="29"/>
      <c r="J363" s="33"/>
      <c r="K363" s="29">
        <f t="shared" si="38"/>
        <v>-4.9994799999694806E-2</v>
      </c>
      <c r="L363" s="33"/>
      <c r="M363" s="29"/>
      <c r="N363" s="33"/>
      <c r="O363" s="29">
        <f t="shared" ca="1" si="40"/>
        <v>-4.873715676357112E-2</v>
      </c>
      <c r="P363" s="29"/>
      <c r="Q363" s="94">
        <f t="shared" si="39"/>
        <v>44494.082999999999</v>
      </c>
    </row>
    <row r="364" spans="1:17" ht="12" customHeight="1">
      <c r="A364" s="99" t="s">
        <v>1120</v>
      </c>
      <c r="B364" s="97" t="s">
        <v>50</v>
      </c>
      <c r="C364" s="98">
        <v>59611.311399999999</v>
      </c>
      <c r="D364" s="96">
        <v>1E-4</v>
      </c>
      <c r="E364" s="29">
        <f t="shared" si="35"/>
        <v>18015.931131765341</v>
      </c>
      <c r="F364" s="29">
        <f t="shared" si="36"/>
        <v>18016</v>
      </c>
      <c r="G364" s="29">
        <f t="shared" si="37"/>
        <v>-5.1903680003306363E-2</v>
      </c>
      <c r="H364" s="29"/>
      <c r="I364" s="29"/>
      <c r="J364" s="33"/>
      <c r="K364" s="29">
        <f t="shared" si="38"/>
        <v>-5.1903680003306363E-2</v>
      </c>
      <c r="L364" s="33"/>
      <c r="M364" s="29"/>
      <c r="N364" s="33"/>
      <c r="O364" s="29">
        <f t="shared" ca="1" si="40"/>
        <v>-4.9117944218658137E-2</v>
      </c>
      <c r="P364" s="29"/>
      <c r="Q364" s="94">
        <f t="shared" si="39"/>
        <v>44592.811399999999</v>
      </c>
    </row>
    <row r="365" spans="1:17" ht="12" customHeight="1">
      <c r="A365" s="96" t="s">
        <v>1122</v>
      </c>
      <c r="B365" s="97" t="s">
        <v>50</v>
      </c>
      <c r="C365" s="98">
        <v>59617.341</v>
      </c>
      <c r="D365" s="96">
        <v>1E-4</v>
      </c>
      <c r="E365" s="29">
        <f t="shared" si="35"/>
        <v>18023.931487572598</v>
      </c>
      <c r="F365" s="29">
        <f t="shared" si="36"/>
        <v>18024</v>
      </c>
      <c r="G365" s="29">
        <f t="shared" si="37"/>
        <v>-5.1635519994306378E-2</v>
      </c>
      <c r="H365" s="29"/>
      <c r="I365" s="29"/>
      <c r="J365" s="33"/>
      <c r="K365" s="29">
        <f t="shared" si="38"/>
        <v>-5.1635519994306378E-2</v>
      </c>
      <c r="L365" s="33"/>
      <c r="M365" s="29"/>
      <c r="N365" s="33"/>
      <c r="O365" s="29">
        <f t="shared" ca="1" si="40"/>
        <v>-4.9141198414388639E-2</v>
      </c>
      <c r="P365" s="29"/>
      <c r="Q365" s="94">
        <f t="shared" si="39"/>
        <v>44598.841</v>
      </c>
    </row>
    <row r="366" spans="1:17" ht="12" customHeight="1">
      <c r="A366" s="100" t="s">
        <v>1123</v>
      </c>
      <c r="B366" s="101" t="s">
        <v>50</v>
      </c>
      <c r="C366" s="98">
        <v>59842.686900000001</v>
      </c>
      <c r="D366" s="96">
        <v>5.9999999999999995E-4</v>
      </c>
      <c r="E366" s="29">
        <f t="shared" ref="E366:E367" si="41">+(C366-C$7)/C$8</f>
        <v>18322.930986661373</v>
      </c>
      <c r="F366" s="29">
        <f t="shared" si="36"/>
        <v>18323</v>
      </c>
      <c r="G366" s="29">
        <f t="shared" ref="G366:G367" si="42">+C366-(C$7+F366*C$8)</f>
        <v>-5.2013039996381849E-2</v>
      </c>
      <c r="H366" s="29"/>
      <c r="I366" s="29"/>
      <c r="J366" s="33"/>
      <c r="K366" s="29">
        <f t="shared" ref="K366:K367" si="43">+G366</f>
        <v>-5.2013039996381849E-2</v>
      </c>
      <c r="L366" s="33"/>
      <c r="M366" s="29"/>
      <c r="N366" s="33"/>
      <c r="O366" s="29">
        <f t="shared" ref="O366:O367" ca="1" si="44">+C$11+C$12*$F366</f>
        <v>-5.0010323979816265E-2</v>
      </c>
      <c r="P366" s="29"/>
      <c r="Q366" s="94">
        <f t="shared" ref="Q366:Q367" si="45">+C366-15018.5</f>
        <v>44824.186900000001</v>
      </c>
    </row>
    <row r="367" spans="1:17" ht="12" customHeight="1">
      <c r="A367" s="100" t="s">
        <v>1123</v>
      </c>
      <c r="B367" s="101" t="s">
        <v>50</v>
      </c>
      <c r="C367" s="98">
        <v>59885.645799999998</v>
      </c>
      <c r="D367" s="96">
        <v>1E-4</v>
      </c>
      <c r="E367" s="29">
        <f t="shared" si="41"/>
        <v>18379.930868094332</v>
      </c>
      <c r="F367" s="29">
        <f t="shared" si="36"/>
        <v>18380</v>
      </c>
      <c r="G367" s="29">
        <f t="shared" si="42"/>
        <v>-5.2102399997238535E-2</v>
      </c>
      <c r="H367" s="29"/>
      <c r="I367" s="29"/>
      <c r="J367" s="33"/>
      <c r="K367" s="29">
        <f t="shared" si="43"/>
        <v>-5.2102399997238535E-2</v>
      </c>
      <c r="L367" s="33"/>
      <c r="M367" s="29"/>
      <c r="N367" s="33"/>
      <c r="O367" s="29">
        <f t="shared" ca="1" si="44"/>
        <v>-5.0176010124396112E-2</v>
      </c>
      <c r="P367" s="29"/>
      <c r="Q367" s="94">
        <f t="shared" si="45"/>
        <v>44867.145799999998</v>
      </c>
    </row>
    <row r="368" spans="1:17" ht="12" customHeight="1"/>
  </sheetData>
  <sheetProtection selectLockedCells="1" selectUnlockedCells="1"/>
  <sortState xmlns:xlrd2="http://schemas.microsoft.com/office/spreadsheetml/2017/richdata2" ref="A21:U365">
    <sortCondition ref="C21:C36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7"/>
  <sheetViews>
    <sheetView topLeftCell="A281" workbookViewId="0">
      <selection activeCell="A265" sqref="A265"/>
    </sheetView>
  </sheetViews>
  <sheetFormatPr defaultRowHeight="12.75"/>
  <cols>
    <col min="1" max="1" width="19.7109375" style="43" customWidth="1"/>
    <col min="2" max="2" width="4.42578125" customWidth="1"/>
    <col min="3" max="3" width="12.7109375" style="43" customWidth="1"/>
    <col min="4" max="4" width="5.42578125" customWidth="1"/>
    <col min="5" max="5" width="14.85546875" customWidth="1"/>
    <col min="7" max="7" width="12" customWidth="1"/>
    <col min="8" max="8" width="14.140625" style="4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1" t="s">
        <v>167</v>
      </c>
      <c r="I1" s="82" t="s">
        <v>168</v>
      </c>
      <c r="J1" s="83" t="s">
        <v>36</v>
      </c>
    </row>
    <row r="2" spans="1:16">
      <c r="I2" s="84" t="s">
        <v>169</v>
      </c>
      <c r="J2" s="85" t="s">
        <v>35</v>
      </c>
    </row>
    <row r="3" spans="1:16">
      <c r="A3" s="86" t="s">
        <v>170</v>
      </c>
      <c r="I3" s="84" t="s">
        <v>171</v>
      </c>
      <c r="J3" s="85" t="s">
        <v>33</v>
      </c>
    </row>
    <row r="4" spans="1:16">
      <c r="I4" s="84" t="s">
        <v>172</v>
      </c>
      <c r="J4" s="85" t="s">
        <v>33</v>
      </c>
    </row>
    <row r="5" spans="1:16">
      <c r="I5" s="87" t="s">
        <v>173</v>
      </c>
      <c r="J5" s="88" t="s">
        <v>34</v>
      </c>
    </row>
    <row r="11" spans="1:16" ht="12.75" customHeight="1">
      <c r="A11" s="43" t="str">
        <f t="shared" ref="A11:A74" si="0">P11</f>
        <v> KVB 17.2 </v>
      </c>
      <c r="B11" s="18" t="str">
        <f t="shared" ref="B11:B74" si="1">IF(H11=INT(H11),"I","II")</f>
        <v>I</v>
      </c>
      <c r="C11" s="43">
        <f t="shared" ref="C11:C74" si="2">1*G11</f>
        <v>26987.413</v>
      </c>
      <c r="D11" t="str">
        <f t="shared" ref="D11:D74" si="3">VLOOKUP(F11,I$1:J$5,2,FALSE)</f>
        <v>vis</v>
      </c>
      <c r="E11">
        <f>VLOOKUP(C11,Active!C$21:E$951,3,FALSE)</f>
        <v>-25270.985914087618</v>
      </c>
      <c r="F11" s="18" t="s">
        <v>173</v>
      </c>
      <c r="G11" t="str">
        <f t="shared" ref="G11:G74" si="4">MID(I11,3,LEN(I11)-3)</f>
        <v>26987.413</v>
      </c>
      <c r="H11" s="43">
        <f t="shared" ref="H11:H74" si="5">1*K11</f>
        <v>-25271</v>
      </c>
      <c r="I11" s="89" t="s">
        <v>174</v>
      </c>
      <c r="J11" s="90" t="s">
        <v>175</v>
      </c>
      <c r="K11" s="89">
        <v>-25271</v>
      </c>
      <c r="L11" s="89" t="s">
        <v>176</v>
      </c>
      <c r="M11" s="90" t="s">
        <v>177</v>
      </c>
      <c r="N11" s="90"/>
      <c r="O11" s="91" t="s">
        <v>178</v>
      </c>
      <c r="P11" s="91" t="s">
        <v>179</v>
      </c>
    </row>
    <row r="12" spans="1:16" ht="12.75" customHeight="1">
      <c r="A12" s="43" t="str">
        <f t="shared" si="0"/>
        <v> KVB 17.2 </v>
      </c>
      <c r="B12" s="18" t="str">
        <f t="shared" si="1"/>
        <v>I</v>
      </c>
      <c r="C12" s="43">
        <f t="shared" si="2"/>
        <v>27061.254000000001</v>
      </c>
      <c r="D12" t="str">
        <f t="shared" si="3"/>
        <v>vis</v>
      </c>
      <c r="E12">
        <f>VLOOKUP(C12,Active!C$21:E$951,3,FALSE)</f>
        <v>-25173.01021534087</v>
      </c>
      <c r="F12" s="18" t="s">
        <v>173</v>
      </c>
      <c r="G12" t="str">
        <f t="shared" si="4"/>
        <v>27061.254</v>
      </c>
      <c r="H12" s="43">
        <f t="shared" si="5"/>
        <v>-25173</v>
      </c>
      <c r="I12" s="89" t="s">
        <v>180</v>
      </c>
      <c r="J12" s="90" t="s">
        <v>181</v>
      </c>
      <c r="K12" s="89">
        <v>-25173</v>
      </c>
      <c r="L12" s="89" t="s">
        <v>182</v>
      </c>
      <c r="M12" s="90" t="s">
        <v>177</v>
      </c>
      <c r="N12" s="90"/>
      <c r="O12" s="91" t="s">
        <v>178</v>
      </c>
      <c r="P12" s="91" t="s">
        <v>179</v>
      </c>
    </row>
    <row r="13" spans="1:16" ht="12.75" customHeight="1">
      <c r="A13" s="43" t="str">
        <f t="shared" si="0"/>
        <v> KVB 17.2 </v>
      </c>
      <c r="B13" s="18" t="str">
        <f t="shared" si="1"/>
        <v>I</v>
      </c>
      <c r="C13" s="43">
        <f t="shared" si="2"/>
        <v>27397.38</v>
      </c>
      <c r="D13" t="str">
        <f t="shared" si="3"/>
        <v>vis</v>
      </c>
      <c r="E13">
        <f>VLOOKUP(C13,Active!C$21:E$951,3,FALSE)</f>
        <v>-24727.022488780443</v>
      </c>
      <c r="F13" s="18" t="s">
        <v>173</v>
      </c>
      <c r="G13" t="str">
        <f t="shared" si="4"/>
        <v>27397.380</v>
      </c>
      <c r="H13" s="43">
        <f t="shared" si="5"/>
        <v>-24727</v>
      </c>
      <c r="I13" s="89" t="s">
        <v>183</v>
      </c>
      <c r="J13" s="90" t="s">
        <v>184</v>
      </c>
      <c r="K13" s="89">
        <v>-24727</v>
      </c>
      <c r="L13" s="89" t="s">
        <v>185</v>
      </c>
      <c r="M13" s="90" t="s">
        <v>177</v>
      </c>
      <c r="N13" s="90"/>
      <c r="O13" s="91" t="s">
        <v>178</v>
      </c>
      <c r="P13" s="91" t="s">
        <v>179</v>
      </c>
    </row>
    <row r="14" spans="1:16" ht="12.75" customHeight="1">
      <c r="A14" s="43" t="str">
        <f t="shared" si="0"/>
        <v> KVB 17.2 </v>
      </c>
      <c r="B14" s="18" t="str">
        <f t="shared" si="1"/>
        <v>I</v>
      </c>
      <c r="C14" s="43">
        <f t="shared" si="2"/>
        <v>27471.267</v>
      </c>
      <c r="D14" t="str">
        <f t="shared" si="3"/>
        <v>vis</v>
      </c>
      <c r="E14">
        <f>VLOOKUP(C14,Active!C$21:E$951,3,FALSE)</f>
        <v>-24628.985755078291</v>
      </c>
      <c r="F14" s="18" t="s">
        <v>173</v>
      </c>
      <c r="G14" t="str">
        <f t="shared" si="4"/>
        <v>27471.267</v>
      </c>
      <c r="H14" s="43">
        <f t="shared" si="5"/>
        <v>-24629</v>
      </c>
      <c r="I14" s="89" t="s">
        <v>186</v>
      </c>
      <c r="J14" s="90" t="s">
        <v>187</v>
      </c>
      <c r="K14" s="89">
        <v>-24629</v>
      </c>
      <c r="L14" s="89" t="s">
        <v>176</v>
      </c>
      <c r="M14" s="90" t="s">
        <v>177</v>
      </c>
      <c r="N14" s="90"/>
      <c r="O14" s="91" t="s">
        <v>178</v>
      </c>
      <c r="P14" s="91" t="s">
        <v>179</v>
      </c>
    </row>
    <row r="15" spans="1:16" ht="12.75" customHeight="1">
      <c r="A15" s="43" t="str">
        <f t="shared" si="0"/>
        <v> KVB 17.2 </v>
      </c>
      <c r="B15" s="18" t="str">
        <f t="shared" si="1"/>
        <v>I</v>
      </c>
      <c r="C15" s="43">
        <f t="shared" si="2"/>
        <v>27684.544000000002</v>
      </c>
      <c r="D15" t="str">
        <f t="shared" si="3"/>
        <v>vis</v>
      </c>
      <c r="E15">
        <f>VLOOKUP(C15,Active!C$21:E$951,3,FALSE)</f>
        <v>-24345.999838018528</v>
      </c>
      <c r="F15" s="18" t="s">
        <v>173</v>
      </c>
      <c r="G15" t="str">
        <f t="shared" si="4"/>
        <v>27684.544</v>
      </c>
      <c r="H15" s="43">
        <f t="shared" si="5"/>
        <v>-24346</v>
      </c>
      <c r="I15" s="89" t="s">
        <v>188</v>
      </c>
      <c r="J15" s="90" t="s">
        <v>189</v>
      </c>
      <c r="K15" s="89">
        <v>-24346</v>
      </c>
      <c r="L15" s="89" t="s">
        <v>190</v>
      </c>
      <c r="M15" s="90" t="s">
        <v>177</v>
      </c>
      <c r="N15" s="90"/>
      <c r="O15" s="91" t="s">
        <v>178</v>
      </c>
      <c r="P15" s="91" t="s">
        <v>179</v>
      </c>
    </row>
    <row r="16" spans="1:16" ht="12.75" customHeight="1">
      <c r="A16" s="43" t="str">
        <f t="shared" si="0"/>
        <v> KVB 17.2 </v>
      </c>
      <c r="B16" s="18" t="str">
        <f t="shared" si="1"/>
        <v>I</v>
      </c>
      <c r="C16" s="43">
        <f t="shared" si="2"/>
        <v>28397.531999999999</v>
      </c>
      <c r="D16" t="str">
        <f t="shared" si="3"/>
        <v>vis</v>
      </c>
      <c r="E16">
        <f>VLOOKUP(C16,Active!C$21:E$951,3,FALSE)</f>
        <v>-23399.973951342505</v>
      </c>
      <c r="F16" s="18" t="s">
        <v>173</v>
      </c>
      <c r="G16" t="str">
        <f t="shared" si="4"/>
        <v>28397.532</v>
      </c>
      <c r="H16" s="43">
        <f t="shared" si="5"/>
        <v>-23400</v>
      </c>
      <c r="I16" s="89" t="s">
        <v>191</v>
      </c>
      <c r="J16" s="90" t="s">
        <v>192</v>
      </c>
      <c r="K16" s="89">
        <v>-23400</v>
      </c>
      <c r="L16" s="89" t="s">
        <v>193</v>
      </c>
      <c r="M16" s="90" t="s">
        <v>177</v>
      </c>
      <c r="N16" s="90"/>
      <c r="O16" s="91" t="s">
        <v>178</v>
      </c>
      <c r="P16" s="91" t="s">
        <v>179</v>
      </c>
    </row>
    <row r="17" spans="1:16" ht="12.75" customHeight="1">
      <c r="A17" s="43" t="str">
        <f t="shared" si="0"/>
        <v> KVB 17.2 </v>
      </c>
      <c r="B17" s="18" t="str">
        <f t="shared" si="1"/>
        <v>I</v>
      </c>
      <c r="C17" s="43">
        <f t="shared" si="2"/>
        <v>28835.402999999998</v>
      </c>
      <c r="D17" t="str">
        <f t="shared" si="3"/>
        <v>vis</v>
      </c>
      <c r="E17">
        <f>VLOOKUP(C17,Active!C$21:E$951,3,FALSE)</f>
        <v>-22818.986191345539</v>
      </c>
      <c r="F17" s="18" t="s">
        <v>173</v>
      </c>
      <c r="G17" t="str">
        <f t="shared" si="4"/>
        <v>28835.403</v>
      </c>
      <c r="H17" s="43">
        <f t="shared" si="5"/>
        <v>-22819</v>
      </c>
      <c r="I17" s="89" t="s">
        <v>194</v>
      </c>
      <c r="J17" s="90" t="s">
        <v>195</v>
      </c>
      <c r="K17" s="89">
        <v>-22819</v>
      </c>
      <c r="L17" s="89" t="s">
        <v>196</v>
      </c>
      <c r="M17" s="90" t="s">
        <v>177</v>
      </c>
      <c r="N17" s="90"/>
      <c r="O17" s="91" t="s">
        <v>178</v>
      </c>
      <c r="P17" s="91" t="s">
        <v>179</v>
      </c>
    </row>
    <row r="18" spans="1:16" ht="12.75" customHeight="1">
      <c r="A18" s="43" t="str">
        <f t="shared" si="0"/>
        <v> KVB 17.2 </v>
      </c>
      <c r="B18" s="18" t="str">
        <f t="shared" si="1"/>
        <v>I</v>
      </c>
      <c r="C18" s="43">
        <f t="shared" si="2"/>
        <v>29193.364000000001</v>
      </c>
      <c r="D18" t="str">
        <f t="shared" si="3"/>
        <v>vis</v>
      </c>
      <c r="E18">
        <f>VLOOKUP(C18,Active!C$21:E$951,3,FALSE)</f>
        <v>-22344.02676366872</v>
      </c>
      <c r="F18" s="18" t="s">
        <v>173</v>
      </c>
      <c r="G18" t="str">
        <f t="shared" si="4"/>
        <v>29193.364</v>
      </c>
      <c r="H18" s="43">
        <f t="shared" si="5"/>
        <v>-22344</v>
      </c>
      <c r="I18" s="89" t="s">
        <v>197</v>
      </c>
      <c r="J18" s="90" t="s">
        <v>198</v>
      </c>
      <c r="K18" s="89">
        <v>-22344</v>
      </c>
      <c r="L18" s="89" t="s">
        <v>199</v>
      </c>
      <c r="M18" s="90" t="s">
        <v>177</v>
      </c>
      <c r="N18" s="90"/>
      <c r="O18" s="91" t="s">
        <v>178</v>
      </c>
      <c r="P18" s="91" t="s">
        <v>179</v>
      </c>
    </row>
    <row r="19" spans="1:16" ht="12.75" customHeight="1">
      <c r="A19" s="43" t="str">
        <f t="shared" si="0"/>
        <v> KVB 17.2 </v>
      </c>
      <c r="B19" s="18" t="str">
        <f t="shared" si="1"/>
        <v>I</v>
      </c>
      <c r="C19" s="43">
        <f t="shared" si="2"/>
        <v>35716.377</v>
      </c>
      <c r="D19" t="str">
        <f t="shared" si="3"/>
        <v>vis</v>
      </c>
      <c r="E19">
        <f>VLOOKUP(C19,Active!C$21:E$951,3,FALSE)</f>
        <v>-13688.98746830295</v>
      </c>
      <c r="F19" s="18" t="s">
        <v>173</v>
      </c>
      <c r="G19" t="str">
        <f t="shared" si="4"/>
        <v>35716.377</v>
      </c>
      <c r="H19" s="43">
        <f t="shared" si="5"/>
        <v>-13689</v>
      </c>
      <c r="I19" s="89" t="s">
        <v>200</v>
      </c>
      <c r="J19" s="90" t="s">
        <v>201</v>
      </c>
      <c r="K19" s="89">
        <v>-13689</v>
      </c>
      <c r="L19" s="89" t="s">
        <v>202</v>
      </c>
      <c r="M19" s="90" t="s">
        <v>203</v>
      </c>
      <c r="N19" s="90"/>
      <c r="O19" s="91" t="s">
        <v>178</v>
      </c>
      <c r="P19" s="91" t="s">
        <v>179</v>
      </c>
    </row>
    <row r="20" spans="1:16" ht="12.75" customHeight="1">
      <c r="A20" s="43" t="str">
        <f t="shared" si="0"/>
        <v> KVB 17.2 </v>
      </c>
      <c r="B20" s="18" t="str">
        <f t="shared" si="1"/>
        <v>I</v>
      </c>
      <c r="C20" s="43">
        <f t="shared" si="2"/>
        <v>35722.410000000003</v>
      </c>
      <c r="D20" t="str">
        <f t="shared" si="3"/>
        <v>vis</v>
      </c>
      <c r="E20">
        <f>VLOOKUP(C20,Active!C$21:E$951,3,FALSE)</f>
        <v>-13680.982601216381</v>
      </c>
      <c r="F20" s="18" t="s">
        <v>173</v>
      </c>
      <c r="G20" t="str">
        <f t="shared" si="4"/>
        <v>35722.410</v>
      </c>
      <c r="H20" s="43">
        <f t="shared" si="5"/>
        <v>-13681</v>
      </c>
      <c r="I20" s="89" t="s">
        <v>204</v>
      </c>
      <c r="J20" s="90" t="s">
        <v>205</v>
      </c>
      <c r="K20" s="89">
        <v>-13681</v>
      </c>
      <c r="L20" s="89" t="s">
        <v>206</v>
      </c>
      <c r="M20" s="90" t="s">
        <v>203</v>
      </c>
      <c r="N20" s="90"/>
      <c r="O20" s="91" t="s">
        <v>178</v>
      </c>
      <c r="P20" s="91" t="s">
        <v>179</v>
      </c>
    </row>
    <row r="21" spans="1:16" ht="12.75" customHeight="1">
      <c r="A21" s="43" t="str">
        <f t="shared" si="0"/>
        <v> KVB 17.2 </v>
      </c>
      <c r="B21" s="18" t="str">
        <f t="shared" si="1"/>
        <v>I</v>
      </c>
      <c r="C21" s="43">
        <f t="shared" si="2"/>
        <v>35725.42</v>
      </c>
      <c r="D21" t="str">
        <f t="shared" si="3"/>
        <v>vis</v>
      </c>
      <c r="E21">
        <f>VLOOKUP(C21,Active!C$21:E$951,3,FALSE)</f>
        <v>-13676.988792177674</v>
      </c>
      <c r="F21" s="18" t="s">
        <v>173</v>
      </c>
      <c r="G21" t="str">
        <f t="shared" si="4"/>
        <v>35725.420</v>
      </c>
      <c r="H21" s="43">
        <f t="shared" si="5"/>
        <v>-13677</v>
      </c>
      <c r="I21" s="89" t="s">
        <v>207</v>
      </c>
      <c r="J21" s="90" t="s">
        <v>208</v>
      </c>
      <c r="K21" s="89">
        <v>-13677</v>
      </c>
      <c r="L21" s="89" t="s">
        <v>209</v>
      </c>
      <c r="M21" s="90" t="s">
        <v>203</v>
      </c>
      <c r="N21" s="90"/>
      <c r="O21" s="91" t="s">
        <v>178</v>
      </c>
      <c r="P21" s="91" t="s">
        <v>179</v>
      </c>
    </row>
    <row r="22" spans="1:16" ht="12.75" customHeight="1">
      <c r="A22" s="43" t="str">
        <f t="shared" si="0"/>
        <v> AC 174.16 </v>
      </c>
      <c r="B22" s="18" t="str">
        <f t="shared" si="1"/>
        <v>I</v>
      </c>
      <c r="C22" s="43">
        <f t="shared" si="2"/>
        <v>35744.256999999998</v>
      </c>
      <c r="D22" t="str">
        <f t="shared" si="3"/>
        <v>vis</v>
      </c>
      <c r="E22">
        <f>VLOOKUP(C22,Active!C$21:E$951,3,FALSE)</f>
        <v>-13651.99497793772</v>
      </c>
      <c r="F22" s="18" t="s">
        <v>173</v>
      </c>
      <c r="G22" t="str">
        <f t="shared" si="4"/>
        <v>35744.257</v>
      </c>
      <c r="H22" s="43">
        <f t="shared" si="5"/>
        <v>-13652</v>
      </c>
      <c r="I22" s="89" t="s">
        <v>210</v>
      </c>
      <c r="J22" s="90" t="s">
        <v>211</v>
      </c>
      <c r="K22" s="89">
        <v>-13652</v>
      </c>
      <c r="L22" s="89" t="s">
        <v>212</v>
      </c>
      <c r="M22" s="90" t="s">
        <v>203</v>
      </c>
      <c r="N22" s="90"/>
      <c r="O22" s="91" t="s">
        <v>213</v>
      </c>
      <c r="P22" s="91" t="s">
        <v>214</v>
      </c>
    </row>
    <row r="23" spans="1:16" ht="12.75" customHeight="1">
      <c r="A23" s="43" t="str">
        <f t="shared" si="0"/>
        <v> AC 174.16 </v>
      </c>
      <c r="B23" s="18" t="str">
        <f t="shared" si="1"/>
        <v>I</v>
      </c>
      <c r="C23" s="43">
        <f t="shared" si="2"/>
        <v>35746.527000000002</v>
      </c>
      <c r="D23" t="str">
        <f t="shared" si="3"/>
        <v>vis</v>
      </c>
      <c r="E23">
        <f>VLOOKUP(C23,Active!C$21:E$951,3,FALSE)</f>
        <v>-13648.98303557297</v>
      </c>
      <c r="F23" s="18" t="s">
        <v>173</v>
      </c>
      <c r="G23" t="str">
        <f t="shared" si="4"/>
        <v>35746.527</v>
      </c>
      <c r="H23" s="43">
        <f t="shared" si="5"/>
        <v>-13649</v>
      </c>
      <c r="I23" s="89" t="s">
        <v>215</v>
      </c>
      <c r="J23" s="90" t="s">
        <v>216</v>
      </c>
      <c r="K23" s="89">
        <v>-13649</v>
      </c>
      <c r="L23" s="89" t="s">
        <v>206</v>
      </c>
      <c r="M23" s="90" t="s">
        <v>203</v>
      </c>
      <c r="N23" s="90"/>
      <c r="O23" s="91" t="s">
        <v>213</v>
      </c>
      <c r="P23" s="91" t="s">
        <v>214</v>
      </c>
    </row>
    <row r="24" spans="1:16" ht="12.75" customHeight="1">
      <c r="A24" s="43" t="str">
        <f t="shared" si="0"/>
        <v> AC 174.16 </v>
      </c>
      <c r="B24" s="18" t="str">
        <f t="shared" si="1"/>
        <v>I</v>
      </c>
      <c r="C24" s="43">
        <f t="shared" si="2"/>
        <v>35749.54</v>
      </c>
      <c r="D24" t="str">
        <f t="shared" si="3"/>
        <v>vis</v>
      </c>
      <c r="E24">
        <f>VLOOKUP(C24,Active!C$21:E$951,3,FALSE)</f>
        <v>-13644.985245993686</v>
      </c>
      <c r="F24" s="18" t="s">
        <v>173</v>
      </c>
      <c r="G24" t="str">
        <f t="shared" si="4"/>
        <v>35749.540</v>
      </c>
      <c r="H24" s="43">
        <f t="shared" si="5"/>
        <v>-13645</v>
      </c>
      <c r="I24" s="89" t="s">
        <v>217</v>
      </c>
      <c r="J24" s="90" t="s">
        <v>218</v>
      </c>
      <c r="K24" s="89">
        <v>-13645</v>
      </c>
      <c r="L24" s="89" t="s">
        <v>176</v>
      </c>
      <c r="M24" s="90" t="s">
        <v>203</v>
      </c>
      <c r="N24" s="90"/>
      <c r="O24" s="91" t="s">
        <v>213</v>
      </c>
      <c r="P24" s="91" t="s">
        <v>214</v>
      </c>
    </row>
    <row r="25" spans="1:16" ht="12.75" customHeight="1">
      <c r="A25" s="43" t="str">
        <f t="shared" si="0"/>
        <v> HABZ 84 </v>
      </c>
      <c r="B25" s="18" t="str">
        <f t="shared" si="1"/>
        <v>I</v>
      </c>
      <c r="C25" s="43">
        <f t="shared" si="2"/>
        <v>39026.478000000003</v>
      </c>
      <c r="D25" t="str">
        <f t="shared" si="3"/>
        <v>vis</v>
      </c>
      <c r="E25">
        <f>VLOOKUP(C25,Active!C$21:E$951,3,FALSE)</f>
        <v>-9296.9903610413912</v>
      </c>
      <c r="F25" s="18" t="s">
        <v>173</v>
      </c>
      <c r="G25" t="str">
        <f t="shared" si="4"/>
        <v>39026.478</v>
      </c>
      <c r="H25" s="43">
        <f t="shared" si="5"/>
        <v>-9297</v>
      </c>
      <c r="I25" s="89" t="s">
        <v>219</v>
      </c>
      <c r="J25" s="90" t="s">
        <v>220</v>
      </c>
      <c r="K25" s="89">
        <v>-9297</v>
      </c>
      <c r="L25" s="89" t="s">
        <v>221</v>
      </c>
      <c r="M25" s="90" t="s">
        <v>177</v>
      </c>
      <c r="N25" s="90"/>
      <c r="O25" s="91" t="s">
        <v>222</v>
      </c>
      <c r="P25" s="91" t="s">
        <v>51</v>
      </c>
    </row>
    <row r="26" spans="1:16" ht="12.75" customHeight="1">
      <c r="A26" s="43" t="str">
        <f t="shared" si="0"/>
        <v> HABZ 84 </v>
      </c>
      <c r="B26" s="18" t="str">
        <f t="shared" si="1"/>
        <v>I</v>
      </c>
      <c r="C26" s="43">
        <f t="shared" si="2"/>
        <v>39029.502</v>
      </c>
      <c r="D26" t="str">
        <f t="shared" si="3"/>
        <v>vis</v>
      </c>
      <c r="E26">
        <f>VLOOKUP(C26,Active!C$21:E$951,3,FALSE)</f>
        <v>-9292.9779761466853</v>
      </c>
      <c r="F26" s="18" t="s">
        <v>173</v>
      </c>
      <c r="G26" t="str">
        <f t="shared" si="4"/>
        <v>39029.502</v>
      </c>
      <c r="H26" s="43">
        <f t="shared" si="5"/>
        <v>-9293</v>
      </c>
      <c r="I26" s="89" t="s">
        <v>223</v>
      </c>
      <c r="J26" s="90" t="s">
        <v>224</v>
      </c>
      <c r="K26" s="89">
        <v>-9293</v>
      </c>
      <c r="L26" s="89" t="s">
        <v>225</v>
      </c>
      <c r="M26" s="90" t="s">
        <v>177</v>
      </c>
      <c r="N26" s="90"/>
      <c r="O26" s="91" t="s">
        <v>222</v>
      </c>
      <c r="P26" s="91" t="s">
        <v>51</v>
      </c>
    </row>
    <row r="27" spans="1:16" ht="12.75" customHeight="1">
      <c r="A27" s="43" t="str">
        <f t="shared" si="0"/>
        <v> HABZ 84 </v>
      </c>
      <c r="B27" s="18" t="str">
        <f t="shared" si="1"/>
        <v>I</v>
      </c>
      <c r="C27" s="43">
        <f t="shared" si="2"/>
        <v>39054.353999999999</v>
      </c>
      <c r="D27" t="str">
        <f t="shared" si="3"/>
        <v>vis</v>
      </c>
      <c r="E27">
        <f>VLOOKUP(C27,Active!C$21:E$951,3,FALSE)</f>
        <v>-9260.0031780635873</v>
      </c>
      <c r="F27" s="18" t="s">
        <v>173</v>
      </c>
      <c r="G27" t="str">
        <f t="shared" si="4"/>
        <v>39054.354</v>
      </c>
      <c r="H27" s="43">
        <f t="shared" si="5"/>
        <v>-9260</v>
      </c>
      <c r="I27" s="89" t="s">
        <v>226</v>
      </c>
      <c r="J27" s="90" t="s">
        <v>227</v>
      </c>
      <c r="K27" s="89">
        <v>-9260</v>
      </c>
      <c r="L27" s="89" t="s">
        <v>228</v>
      </c>
      <c r="M27" s="90" t="s">
        <v>177</v>
      </c>
      <c r="N27" s="90"/>
      <c r="O27" s="91" t="s">
        <v>222</v>
      </c>
      <c r="P27" s="91" t="s">
        <v>51</v>
      </c>
    </row>
    <row r="28" spans="1:16" ht="12.75" customHeight="1">
      <c r="A28" s="43" t="str">
        <f t="shared" si="0"/>
        <v> HABZ 84 </v>
      </c>
      <c r="B28" s="18" t="str">
        <f t="shared" si="1"/>
        <v>I</v>
      </c>
      <c r="C28" s="43">
        <f t="shared" si="2"/>
        <v>39057.387000000002</v>
      </c>
      <c r="D28" t="str">
        <f t="shared" si="3"/>
        <v>vis</v>
      </c>
      <c r="E28">
        <f>VLOOKUP(C28,Active!C$21:E$951,3,FALSE)</f>
        <v>-9255.9788515471646</v>
      </c>
      <c r="F28" s="18" t="s">
        <v>173</v>
      </c>
      <c r="G28" t="str">
        <f t="shared" si="4"/>
        <v>39057.387</v>
      </c>
      <c r="H28" s="43">
        <f t="shared" si="5"/>
        <v>-9256</v>
      </c>
      <c r="I28" s="89" t="s">
        <v>229</v>
      </c>
      <c r="J28" s="90" t="s">
        <v>230</v>
      </c>
      <c r="K28" s="89">
        <v>-9256</v>
      </c>
      <c r="L28" s="89" t="s">
        <v>231</v>
      </c>
      <c r="M28" s="90" t="s">
        <v>177</v>
      </c>
      <c r="N28" s="90"/>
      <c r="O28" s="91" t="s">
        <v>222</v>
      </c>
      <c r="P28" s="91" t="s">
        <v>51</v>
      </c>
    </row>
    <row r="29" spans="1:16" ht="12.75" customHeight="1">
      <c r="A29" s="43" t="str">
        <f t="shared" si="0"/>
        <v> HABZ 84 </v>
      </c>
      <c r="B29" s="18" t="str">
        <f t="shared" si="1"/>
        <v>I</v>
      </c>
      <c r="C29" s="43">
        <f t="shared" si="2"/>
        <v>39088.275000000001</v>
      </c>
      <c r="D29" t="str">
        <f t="shared" si="3"/>
        <v>vis</v>
      </c>
      <c r="E29">
        <f>VLOOKUP(C29,Active!C$21:E$951,3,FALSE)</f>
        <v>-9214.9952058369308</v>
      </c>
      <c r="F29" s="18" t="s">
        <v>173</v>
      </c>
      <c r="G29" t="str">
        <f t="shared" si="4"/>
        <v>39088.275</v>
      </c>
      <c r="H29" s="43">
        <f t="shared" si="5"/>
        <v>-9215</v>
      </c>
      <c r="I29" s="89" t="s">
        <v>232</v>
      </c>
      <c r="J29" s="90" t="s">
        <v>233</v>
      </c>
      <c r="K29" s="89">
        <v>-9215</v>
      </c>
      <c r="L29" s="89" t="s">
        <v>212</v>
      </c>
      <c r="M29" s="90" t="s">
        <v>177</v>
      </c>
      <c r="N29" s="90"/>
      <c r="O29" s="91" t="s">
        <v>222</v>
      </c>
      <c r="P29" s="91" t="s">
        <v>51</v>
      </c>
    </row>
    <row r="30" spans="1:16" ht="12.75" customHeight="1">
      <c r="A30" s="43" t="str">
        <f t="shared" si="0"/>
        <v> HABZ 84 </v>
      </c>
      <c r="B30" s="18" t="str">
        <f t="shared" si="1"/>
        <v>I</v>
      </c>
      <c r="C30" s="43">
        <f t="shared" si="2"/>
        <v>39146.298000000003</v>
      </c>
      <c r="D30" t="str">
        <f t="shared" si="3"/>
        <v>vis</v>
      </c>
      <c r="E30">
        <f>VLOOKUP(C30,Active!C$21:E$951,3,FALSE)</f>
        <v>-9138.0075706697135</v>
      </c>
      <c r="F30" s="18" t="s">
        <v>173</v>
      </c>
      <c r="G30" t="str">
        <f t="shared" si="4"/>
        <v>39146.298</v>
      </c>
      <c r="H30" s="43">
        <f t="shared" si="5"/>
        <v>-9138</v>
      </c>
      <c r="I30" s="89" t="s">
        <v>234</v>
      </c>
      <c r="J30" s="90" t="s">
        <v>235</v>
      </c>
      <c r="K30" s="89">
        <v>-9138</v>
      </c>
      <c r="L30" s="89" t="s">
        <v>236</v>
      </c>
      <c r="M30" s="90" t="s">
        <v>177</v>
      </c>
      <c r="N30" s="90"/>
      <c r="O30" s="91" t="s">
        <v>222</v>
      </c>
      <c r="P30" s="91" t="s">
        <v>51</v>
      </c>
    </row>
    <row r="31" spans="1:16" ht="12.75" customHeight="1">
      <c r="A31" s="43" t="str">
        <f t="shared" si="0"/>
        <v> HABZ 84 </v>
      </c>
      <c r="B31" s="18" t="str">
        <f t="shared" si="1"/>
        <v>I</v>
      </c>
      <c r="C31" s="43">
        <f t="shared" si="2"/>
        <v>39381.478000000003</v>
      </c>
      <c r="D31" t="str">
        <f t="shared" si="3"/>
        <v>vis</v>
      </c>
      <c r="E31">
        <f>VLOOKUP(C31,Active!C$21:E$951,3,FALSE)</f>
        <v>-8825.9597269073111</v>
      </c>
      <c r="F31" s="18" t="s">
        <v>173</v>
      </c>
      <c r="G31" t="str">
        <f t="shared" si="4"/>
        <v>39381.478</v>
      </c>
      <c r="H31" s="43">
        <f t="shared" si="5"/>
        <v>-8826</v>
      </c>
      <c r="I31" s="89" t="s">
        <v>237</v>
      </c>
      <c r="J31" s="90" t="s">
        <v>238</v>
      </c>
      <c r="K31" s="89">
        <v>-8826</v>
      </c>
      <c r="L31" s="89" t="s">
        <v>239</v>
      </c>
      <c r="M31" s="90" t="s">
        <v>177</v>
      </c>
      <c r="N31" s="90"/>
      <c r="O31" s="91" t="s">
        <v>222</v>
      </c>
      <c r="P31" s="91" t="s">
        <v>51</v>
      </c>
    </row>
    <row r="32" spans="1:16" ht="12.75" customHeight="1">
      <c r="A32" s="43" t="str">
        <f t="shared" si="0"/>
        <v> BRNO 12 </v>
      </c>
      <c r="B32" s="18" t="str">
        <f t="shared" si="1"/>
        <v>I</v>
      </c>
      <c r="C32" s="43">
        <f t="shared" si="2"/>
        <v>40840.561000000002</v>
      </c>
      <c r="D32" t="str">
        <f t="shared" si="3"/>
        <v>vis</v>
      </c>
      <c r="E32">
        <f>VLOOKUP(C32,Active!C$21:E$951,3,FALSE)</f>
        <v>-6889.9800346699722</v>
      </c>
      <c r="F32" s="18" t="s">
        <v>173</v>
      </c>
      <c r="G32" t="str">
        <f t="shared" si="4"/>
        <v>40840.561</v>
      </c>
      <c r="H32" s="43">
        <f t="shared" si="5"/>
        <v>-6890</v>
      </c>
      <c r="I32" s="89" t="s">
        <v>240</v>
      </c>
      <c r="J32" s="90" t="s">
        <v>241</v>
      </c>
      <c r="K32" s="89">
        <v>-6890</v>
      </c>
      <c r="L32" s="89" t="s">
        <v>242</v>
      </c>
      <c r="M32" s="90" t="s">
        <v>203</v>
      </c>
      <c r="N32" s="90"/>
      <c r="O32" s="91" t="s">
        <v>243</v>
      </c>
      <c r="P32" s="91" t="s">
        <v>49</v>
      </c>
    </row>
    <row r="33" spans="1:16" ht="12.75" customHeight="1">
      <c r="A33" s="43" t="str">
        <f t="shared" si="0"/>
        <v> BRNO 12 </v>
      </c>
      <c r="B33" s="18" t="str">
        <f t="shared" si="1"/>
        <v>I</v>
      </c>
      <c r="C33" s="43">
        <f t="shared" si="2"/>
        <v>40850.360999999997</v>
      </c>
      <c r="D33" t="str">
        <f t="shared" si="3"/>
        <v>vis</v>
      </c>
      <c r="E33">
        <f>VLOOKUP(C33,Active!C$21:E$951,3,FALSE)</f>
        <v>-6876.9769354741638</v>
      </c>
      <c r="F33" s="18" t="s">
        <v>173</v>
      </c>
      <c r="G33" t="str">
        <f t="shared" si="4"/>
        <v>40850.361</v>
      </c>
      <c r="H33" s="43">
        <f t="shared" si="5"/>
        <v>-6877</v>
      </c>
      <c r="I33" s="89" t="s">
        <v>244</v>
      </c>
      <c r="J33" s="90" t="s">
        <v>245</v>
      </c>
      <c r="K33" s="89">
        <v>-6877</v>
      </c>
      <c r="L33" s="89" t="s">
        <v>225</v>
      </c>
      <c r="M33" s="90" t="s">
        <v>203</v>
      </c>
      <c r="N33" s="90"/>
      <c r="O33" s="91" t="s">
        <v>243</v>
      </c>
      <c r="P33" s="91" t="s">
        <v>49</v>
      </c>
    </row>
    <row r="34" spans="1:16" ht="12.75" customHeight="1">
      <c r="A34" s="43" t="str">
        <f t="shared" si="0"/>
        <v> ORI 121 </v>
      </c>
      <c r="B34" s="18" t="str">
        <f t="shared" si="1"/>
        <v>I</v>
      </c>
      <c r="C34" s="43">
        <f t="shared" si="2"/>
        <v>40865.432000000001</v>
      </c>
      <c r="D34" t="str">
        <f t="shared" si="3"/>
        <v>vis</v>
      </c>
      <c r="E34">
        <f>VLOOKUP(C34,Active!C$21:E$951,3,FALSE)</f>
        <v>-6856.9800264965961</v>
      </c>
      <c r="F34" s="18" t="s">
        <v>173</v>
      </c>
      <c r="G34" t="str">
        <f t="shared" si="4"/>
        <v>40865.432</v>
      </c>
      <c r="H34" s="43">
        <f t="shared" si="5"/>
        <v>-6857</v>
      </c>
      <c r="I34" s="89" t="s">
        <v>246</v>
      </c>
      <c r="J34" s="90" t="s">
        <v>247</v>
      </c>
      <c r="K34" s="89">
        <v>-6857</v>
      </c>
      <c r="L34" s="89" t="s">
        <v>242</v>
      </c>
      <c r="M34" s="90" t="s">
        <v>203</v>
      </c>
      <c r="N34" s="90"/>
      <c r="O34" s="91" t="s">
        <v>248</v>
      </c>
      <c r="P34" s="91" t="s">
        <v>249</v>
      </c>
    </row>
    <row r="35" spans="1:16" ht="12.75" customHeight="1">
      <c r="A35" s="43" t="str">
        <f t="shared" si="0"/>
        <v> AOEB 1 </v>
      </c>
      <c r="B35" s="18" t="str">
        <f t="shared" si="1"/>
        <v>I</v>
      </c>
      <c r="C35" s="43">
        <f t="shared" si="2"/>
        <v>42993.785000000003</v>
      </c>
      <c r="D35" t="str">
        <f t="shared" si="3"/>
        <v>vis</v>
      </c>
      <c r="E35">
        <f>VLOOKUP(C35,Active!C$21:E$951,3,FALSE)</f>
        <v>-4032.9815384651229</v>
      </c>
      <c r="F35" s="18" t="s">
        <v>173</v>
      </c>
      <c r="G35" t="str">
        <f t="shared" si="4"/>
        <v>42993.785</v>
      </c>
      <c r="H35" s="43">
        <f t="shared" si="5"/>
        <v>-4033</v>
      </c>
      <c r="I35" s="89" t="s">
        <v>250</v>
      </c>
      <c r="J35" s="90" t="s">
        <v>251</v>
      </c>
      <c r="K35" s="89">
        <v>-4033</v>
      </c>
      <c r="L35" s="89" t="s">
        <v>252</v>
      </c>
      <c r="M35" s="90" t="s">
        <v>203</v>
      </c>
      <c r="N35" s="90"/>
      <c r="O35" s="91" t="s">
        <v>253</v>
      </c>
      <c r="P35" s="91" t="s">
        <v>65</v>
      </c>
    </row>
    <row r="36" spans="1:16" ht="12.75" customHeight="1">
      <c r="A36" s="43" t="str">
        <f t="shared" si="0"/>
        <v> AOEB 1 </v>
      </c>
      <c r="B36" s="18" t="str">
        <f t="shared" si="1"/>
        <v>I</v>
      </c>
      <c r="C36" s="43">
        <f t="shared" si="2"/>
        <v>43033.732000000004</v>
      </c>
      <c r="D36" t="str">
        <f t="shared" si="3"/>
        <v>vis</v>
      </c>
      <c r="E36">
        <f>VLOOKUP(C36,Active!C$21:E$951,3,FALSE)</f>
        <v>-3979.9779870798998</v>
      </c>
      <c r="F36" s="18" t="s">
        <v>173</v>
      </c>
      <c r="G36" t="str">
        <f t="shared" si="4"/>
        <v>43033.732</v>
      </c>
      <c r="H36" s="43">
        <f t="shared" si="5"/>
        <v>-3980</v>
      </c>
      <c r="I36" s="89" t="s">
        <v>254</v>
      </c>
      <c r="J36" s="90" t="s">
        <v>255</v>
      </c>
      <c r="K36" s="89">
        <v>-3980</v>
      </c>
      <c r="L36" s="89" t="s">
        <v>225</v>
      </c>
      <c r="M36" s="90" t="s">
        <v>203</v>
      </c>
      <c r="N36" s="90"/>
      <c r="O36" s="91" t="s">
        <v>256</v>
      </c>
      <c r="P36" s="91" t="s">
        <v>65</v>
      </c>
    </row>
    <row r="37" spans="1:16" ht="12.75" customHeight="1">
      <c r="A37" s="43" t="str">
        <f t="shared" si="0"/>
        <v> AOEB 1 </v>
      </c>
      <c r="B37" s="18" t="str">
        <f t="shared" si="1"/>
        <v>I</v>
      </c>
      <c r="C37" s="43">
        <f t="shared" si="2"/>
        <v>43036.74</v>
      </c>
      <c r="D37" t="str">
        <f t="shared" si="3"/>
        <v>vis</v>
      </c>
      <c r="E37">
        <f>VLOOKUP(C37,Active!C$21:E$951,3,FALSE)</f>
        <v>-3975.9868317349064</v>
      </c>
      <c r="F37" s="18" t="s">
        <v>173</v>
      </c>
      <c r="G37" t="str">
        <f t="shared" si="4"/>
        <v>43036.740</v>
      </c>
      <c r="H37" s="43">
        <f t="shared" si="5"/>
        <v>-3976</v>
      </c>
      <c r="I37" s="89" t="s">
        <v>257</v>
      </c>
      <c r="J37" s="90" t="s">
        <v>258</v>
      </c>
      <c r="K37" s="89">
        <v>-3976</v>
      </c>
      <c r="L37" s="89" t="s">
        <v>196</v>
      </c>
      <c r="M37" s="90" t="s">
        <v>203</v>
      </c>
      <c r="N37" s="90"/>
      <c r="O37" s="91" t="s">
        <v>253</v>
      </c>
      <c r="P37" s="91" t="s">
        <v>65</v>
      </c>
    </row>
    <row r="38" spans="1:16" ht="12.75" customHeight="1">
      <c r="A38" s="43" t="str">
        <f t="shared" si="0"/>
        <v> AOEB 1 </v>
      </c>
      <c r="B38" s="18" t="str">
        <f t="shared" si="1"/>
        <v>I</v>
      </c>
      <c r="C38" s="43">
        <f t="shared" si="2"/>
        <v>43073.667000000001</v>
      </c>
      <c r="D38" t="str">
        <f t="shared" si="3"/>
        <v>vis</v>
      </c>
      <c r="E38">
        <f>VLOOKUP(C38,Active!C$21:E$951,3,FALSE)</f>
        <v>-3926.9903578569606</v>
      </c>
      <c r="F38" s="18" t="s">
        <v>173</v>
      </c>
      <c r="G38" t="str">
        <f t="shared" si="4"/>
        <v>43073.667</v>
      </c>
      <c r="H38" s="43">
        <f t="shared" si="5"/>
        <v>-3927</v>
      </c>
      <c r="I38" s="89" t="s">
        <v>259</v>
      </c>
      <c r="J38" s="90" t="s">
        <v>260</v>
      </c>
      <c r="K38" s="89">
        <v>-3927</v>
      </c>
      <c r="L38" s="89" t="s">
        <v>221</v>
      </c>
      <c r="M38" s="90" t="s">
        <v>203</v>
      </c>
      <c r="N38" s="90"/>
      <c r="O38" s="91" t="s">
        <v>261</v>
      </c>
      <c r="P38" s="91" t="s">
        <v>65</v>
      </c>
    </row>
    <row r="39" spans="1:16" ht="12.75" customHeight="1">
      <c r="A39" s="43" t="str">
        <f t="shared" si="0"/>
        <v> AOEB 1 </v>
      </c>
      <c r="B39" s="18" t="str">
        <f t="shared" si="1"/>
        <v>I</v>
      </c>
      <c r="C39" s="43">
        <f t="shared" si="2"/>
        <v>43098.544999999998</v>
      </c>
      <c r="D39" t="str">
        <f t="shared" si="3"/>
        <v>vis</v>
      </c>
      <c r="E39">
        <f>VLOOKUP(C39,Active!C$21:E$951,3,FALSE)</f>
        <v>-3893.9810617555909</v>
      </c>
      <c r="F39" s="18" t="s">
        <v>173</v>
      </c>
      <c r="G39" t="str">
        <f t="shared" si="4"/>
        <v>43098.545</v>
      </c>
      <c r="H39" s="43">
        <f t="shared" si="5"/>
        <v>-3894</v>
      </c>
      <c r="I39" s="89" t="s">
        <v>262</v>
      </c>
      <c r="J39" s="90" t="s">
        <v>263</v>
      </c>
      <c r="K39" s="89">
        <v>-3894</v>
      </c>
      <c r="L39" s="89" t="s">
        <v>252</v>
      </c>
      <c r="M39" s="90" t="s">
        <v>203</v>
      </c>
      <c r="N39" s="90"/>
      <c r="O39" s="91" t="s">
        <v>253</v>
      </c>
      <c r="P39" s="91" t="s">
        <v>65</v>
      </c>
    </row>
    <row r="40" spans="1:16" ht="12.75" customHeight="1">
      <c r="A40" s="43" t="str">
        <f t="shared" si="0"/>
        <v> AOEB 1 </v>
      </c>
      <c r="B40" s="18" t="str">
        <f t="shared" si="1"/>
        <v>I</v>
      </c>
      <c r="C40" s="43">
        <f t="shared" si="2"/>
        <v>43101.559000000001</v>
      </c>
      <c r="D40" t="str">
        <f t="shared" si="3"/>
        <v>vis</v>
      </c>
      <c r="E40">
        <f>VLOOKUP(C40,Active!C$21:E$951,3,FALSE)</f>
        <v>-3889.9819453294463</v>
      </c>
      <c r="F40" s="18" t="s">
        <v>173</v>
      </c>
      <c r="G40" t="str">
        <f t="shared" si="4"/>
        <v>43101.559</v>
      </c>
      <c r="H40" s="43">
        <f t="shared" si="5"/>
        <v>-3890</v>
      </c>
      <c r="I40" s="89" t="s">
        <v>264</v>
      </c>
      <c r="J40" s="90" t="s">
        <v>265</v>
      </c>
      <c r="K40" s="89">
        <v>-3890</v>
      </c>
      <c r="L40" s="89" t="s">
        <v>252</v>
      </c>
      <c r="M40" s="90" t="s">
        <v>203</v>
      </c>
      <c r="N40" s="90"/>
      <c r="O40" s="91" t="s">
        <v>253</v>
      </c>
      <c r="P40" s="91" t="s">
        <v>65</v>
      </c>
    </row>
    <row r="41" spans="1:16" ht="12.75" customHeight="1">
      <c r="A41" s="43" t="str">
        <f t="shared" si="0"/>
        <v> AOEB 1 </v>
      </c>
      <c r="B41" s="18" t="str">
        <f t="shared" si="1"/>
        <v>I</v>
      </c>
      <c r="C41" s="43">
        <f t="shared" si="2"/>
        <v>43113.612000000001</v>
      </c>
      <c r="D41" t="str">
        <f t="shared" si="3"/>
        <v>vis</v>
      </c>
      <c r="E41">
        <f>VLOOKUP(C41,Active!C$21:E$951,3,FALSE)</f>
        <v>-3873.9894601654519</v>
      </c>
      <c r="F41" s="18" t="s">
        <v>173</v>
      </c>
      <c r="G41" t="str">
        <f t="shared" si="4"/>
        <v>43113.612</v>
      </c>
      <c r="H41" s="43">
        <f t="shared" si="5"/>
        <v>-3874</v>
      </c>
      <c r="I41" s="89" t="s">
        <v>266</v>
      </c>
      <c r="J41" s="90" t="s">
        <v>267</v>
      </c>
      <c r="K41" s="89">
        <v>-3874</v>
      </c>
      <c r="L41" s="89" t="s">
        <v>209</v>
      </c>
      <c r="M41" s="90" t="s">
        <v>203</v>
      </c>
      <c r="N41" s="90"/>
      <c r="O41" s="91" t="s">
        <v>253</v>
      </c>
      <c r="P41" s="91" t="s">
        <v>65</v>
      </c>
    </row>
    <row r="42" spans="1:16" ht="12.75" customHeight="1">
      <c r="A42" s="43" t="str">
        <f t="shared" si="0"/>
        <v> AOEB 1 </v>
      </c>
      <c r="B42" s="18" t="str">
        <f t="shared" si="1"/>
        <v>I</v>
      </c>
      <c r="C42" s="43">
        <f t="shared" si="2"/>
        <v>43131.705000000002</v>
      </c>
      <c r="D42" t="str">
        <f t="shared" si="3"/>
        <v>vis</v>
      </c>
      <c r="E42">
        <f>VLOOKUP(C42,Active!C$21:E$951,3,FALSE)</f>
        <v>-3849.982819986893</v>
      </c>
      <c r="F42" s="18" t="s">
        <v>173</v>
      </c>
      <c r="G42" t="str">
        <f t="shared" si="4"/>
        <v>43131.705</v>
      </c>
      <c r="H42" s="43">
        <f t="shared" si="5"/>
        <v>-3850</v>
      </c>
      <c r="I42" s="89" t="s">
        <v>268</v>
      </c>
      <c r="J42" s="90" t="s">
        <v>269</v>
      </c>
      <c r="K42" s="89">
        <v>-3850</v>
      </c>
      <c r="L42" s="89" t="s">
        <v>206</v>
      </c>
      <c r="M42" s="90" t="s">
        <v>203</v>
      </c>
      <c r="N42" s="90"/>
      <c r="O42" s="91" t="s">
        <v>253</v>
      </c>
      <c r="P42" s="91" t="s">
        <v>65</v>
      </c>
    </row>
    <row r="43" spans="1:16" ht="12.75" customHeight="1">
      <c r="A43" s="43" t="str">
        <f t="shared" si="0"/>
        <v> AOEB 1 </v>
      </c>
      <c r="B43" s="18" t="str">
        <f t="shared" si="1"/>
        <v>I</v>
      </c>
      <c r="C43" s="43">
        <f t="shared" si="2"/>
        <v>43143.752999999997</v>
      </c>
      <c r="D43" t="str">
        <f t="shared" si="3"/>
        <v>vis</v>
      </c>
      <c r="E43">
        <f>VLOOKUP(C43,Active!C$21:E$951,3,FALSE)</f>
        <v>-3833.9969690571884</v>
      </c>
      <c r="F43" s="18" t="s">
        <v>173</v>
      </c>
      <c r="G43" t="str">
        <f t="shared" si="4"/>
        <v>43143.753</v>
      </c>
      <c r="H43" s="43">
        <f t="shared" si="5"/>
        <v>-3834</v>
      </c>
      <c r="I43" s="89" t="s">
        <v>270</v>
      </c>
      <c r="J43" s="90" t="s">
        <v>271</v>
      </c>
      <c r="K43" s="89">
        <v>-3834</v>
      </c>
      <c r="L43" s="89" t="s">
        <v>272</v>
      </c>
      <c r="M43" s="90" t="s">
        <v>203</v>
      </c>
      <c r="N43" s="90"/>
      <c r="O43" s="91" t="s">
        <v>273</v>
      </c>
      <c r="P43" s="91" t="s">
        <v>65</v>
      </c>
    </row>
    <row r="44" spans="1:16" ht="12.75" customHeight="1">
      <c r="A44" s="43" t="str">
        <f t="shared" si="0"/>
        <v> AOEB 1 </v>
      </c>
      <c r="B44" s="18" t="str">
        <f t="shared" si="1"/>
        <v>I</v>
      </c>
      <c r="C44" s="43">
        <f t="shared" si="2"/>
        <v>43143.764000000003</v>
      </c>
      <c r="D44" t="str">
        <f t="shared" si="3"/>
        <v>vis</v>
      </c>
      <c r="E44">
        <f>VLOOKUP(C44,Active!C$21:E$951,3,FALSE)</f>
        <v>-3833.9823737417569</v>
      </c>
      <c r="F44" s="18" t="s">
        <v>173</v>
      </c>
      <c r="G44" t="str">
        <f t="shared" si="4"/>
        <v>43143.764</v>
      </c>
      <c r="H44" s="43">
        <f t="shared" si="5"/>
        <v>-3834</v>
      </c>
      <c r="I44" s="89" t="s">
        <v>274</v>
      </c>
      <c r="J44" s="90" t="s">
        <v>275</v>
      </c>
      <c r="K44" s="89">
        <v>-3834</v>
      </c>
      <c r="L44" s="89" t="s">
        <v>206</v>
      </c>
      <c r="M44" s="90" t="s">
        <v>203</v>
      </c>
      <c r="N44" s="90"/>
      <c r="O44" s="91" t="s">
        <v>256</v>
      </c>
      <c r="P44" s="91" t="s">
        <v>65</v>
      </c>
    </row>
    <row r="45" spans="1:16" ht="12.75" customHeight="1">
      <c r="A45" s="43" t="str">
        <f t="shared" si="0"/>
        <v> AOEB 1 </v>
      </c>
      <c r="B45" s="18" t="str">
        <f t="shared" si="1"/>
        <v>I</v>
      </c>
      <c r="C45" s="43">
        <f t="shared" si="2"/>
        <v>43446.726999999999</v>
      </c>
      <c r="D45" t="str">
        <f t="shared" si="3"/>
        <v>vis</v>
      </c>
      <c r="E45">
        <f>VLOOKUP(C45,Active!C$21:E$951,3,FALSE)</f>
        <v>-3431.9968694905979</v>
      </c>
      <c r="F45" s="18" t="s">
        <v>173</v>
      </c>
      <c r="G45" t="str">
        <f t="shared" si="4"/>
        <v>43446.727</v>
      </c>
      <c r="H45" s="43">
        <f t="shared" si="5"/>
        <v>-3432</v>
      </c>
      <c r="I45" s="89" t="s">
        <v>276</v>
      </c>
      <c r="J45" s="90" t="s">
        <v>277</v>
      </c>
      <c r="K45" s="89">
        <v>-3432</v>
      </c>
      <c r="L45" s="89" t="s">
        <v>272</v>
      </c>
      <c r="M45" s="90" t="s">
        <v>203</v>
      </c>
      <c r="N45" s="90"/>
      <c r="O45" s="91" t="s">
        <v>253</v>
      </c>
      <c r="P45" s="91" t="s">
        <v>65</v>
      </c>
    </row>
    <row r="46" spans="1:16" ht="12.75" customHeight="1">
      <c r="A46" s="43" t="str">
        <f t="shared" si="0"/>
        <v> AOEB 1 </v>
      </c>
      <c r="B46" s="18" t="str">
        <f t="shared" si="1"/>
        <v>I</v>
      </c>
      <c r="C46" s="43">
        <f t="shared" si="2"/>
        <v>43459.542999999998</v>
      </c>
      <c r="D46" t="str">
        <f t="shared" si="3"/>
        <v>vis</v>
      </c>
      <c r="E46">
        <f>VLOOKUP(C46,Active!C$21:E$951,3,FALSE)</f>
        <v>-3414.9920001749306</v>
      </c>
      <c r="F46" s="18" t="s">
        <v>173</v>
      </c>
      <c r="G46" t="str">
        <f t="shared" si="4"/>
        <v>43459.543</v>
      </c>
      <c r="H46" s="43">
        <f t="shared" si="5"/>
        <v>-3415</v>
      </c>
      <c r="I46" s="89" t="s">
        <v>278</v>
      </c>
      <c r="J46" s="90" t="s">
        <v>279</v>
      </c>
      <c r="K46" s="89">
        <v>-3415</v>
      </c>
      <c r="L46" s="89" t="s">
        <v>280</v>
      </c>
      <c r="M46" s="90" t="s">
        <v>203</v>
      </c>
      <c r="N46" s="90"/>
      <c r="O46" s="91" t="s">
        <v>253</v>
      </c>
      <c r="P46" s="91" t="s">
        <v>65</v>
      </c>
    </row>
    <row r="47" spans="1:16" ht="12.75" customHeight="1">
      <c r="A47" s="43" t="str">
        <f t="shared" si="0"/>
        <v> AOEB 1 </v>
      </c>
      <c r="B47" s="18" t="str">
        <f t="shared" si="1"/>
        <v>I</v>
      </c>
      <c r="C47" s="43">
        <f t="shared" si="2"/>
        <v>43465.572999999997</v>
      </c>
      <c r="D47" t="str">
        <f t="shared" si="3"/>
        <v>vis</v>
      </c>
      <c r="E47">
        <f>VLOOKUP(C47,Active!C$21:E$951,3,FALSE)</f>
        <v>-3406.9911136289365</v>
      </c>
      <c r="F47" s="18" t="s">
        <v>173</v>
      </c>
      <c r="G47" t="str">
        <f t="shared" si="4"/>
        <v>43465.573</v>
      </c>
      <c r="H47" s="43">
        <f t="shared" si="5"/>
        <v>-3407</v>
      </c>
      <c r="I47" s="89" t="s">
        <v>281</v>
      </c>
      <c r="J47" s="90" t="s">
        <v>282</v>
      </c>
      <c r="K47" s="89">
        <v>-3407</v>
      </c>
      <c r="L47" s="89" t="s">
        <v>221</v>
      </c>
      <c r="M47" s="90" t="s">
        <v>203</v>
      </c>
      <c r="N47" s="90"/>
      <c r="O47" s="91" t="s">
        <v>253</v>
      </c>
      <c r="P47" s="91" t="s">
        <v>65</v>
      </c>
    </row>
    <row r="48" spans="1:16" ht="12.75" customHeight="1">
      <c r="A48" s="43" t="str">
        <f t="shared" si="0"/>
        <v> AOEB 1 </v>
      </c>
      <c r="B48" s="18" t="str">
        <f t="shared" si="1"/>
        <v>I</v>
      </c>
      <c r="C48" s="43">
        <f t="shared" si="2"/>
        <v>43489.688000000002</v>
      </c>
      <c r="D48" t="str">
        <f t="shared" si="3"/>
        <v>vis</v>
      </c>
      <c r="E48">
        <f>VLOOKUP(C48,Active!C$21:E$951,3,FALSE)</f>
        <v>-3374.9942016792297</v>
      </c>
      <c r="F48" s="18" t="s">
        <v>173</v>
      </c>
      <c r="G48" t="str">
        <f t="shared" si="4"/>
        <v>43489.688</v>
      </c>
      <c r="H48" s="43">
        <f t="shared" si="5"/>
        <v>-3375</v>
      </c>
      <c r="I48" s="89" t="s">
        <v>283</v>
      </c>
      <c r="J48" s="90" t="s">
        <v>284</v>
      </c>
      <c r="K48" s="89">
        <v>-3375</v>
      </c>
      <c r="L48" s="89" t="s">
        <v>212</v>
      </c>
      <c r="M48" s="90" t="s">
        <v>203</v>
      </c>
      <c r="N48" s="90"/>
      <c r="O48" s="91" t="s">
        <v>253</v>
      </c>
      <c r="P48" s="91" t="s">
        <v>65</v>
      </c>
    </row>
    <row r="49" spans="1:16" ht="12.75" customHeight="1">
      <c r="A49" s="43" t="str">
        <f t="shared" si="0"/>
        <v> BBS 36 </v>
      </c>
      <c r="B49" s="18" t="str">
        <f t="shared" si="1"/>
        <v>I</v>
      </c>
      <c r="C49" s="43">
        <f t="shared" si="2"/>
        <v>43509.29</v>
      </c>
      <c r="D49" t="str">
        <f t="shared" si="3"/>
        <v>vis</v>
      </c>
      <c r="E49">
        <f>VLOOKUP(C49,Active!C$21:E$951,3,FALSE)</f>
        <v>-3348.9853495938896</v>
      </c>
      <c r="F49" s="18" t="s">
        <v>173</v>
      </c>
      <c r="G49" t="str">
        <f t="shared" si="4"/>
        <v>43509.290</v>
      </c>
      <c r="H49" s="43">
        <f t="shared" si="5"/>
        <v>-3349</v>
      </c>
      <c r="I49" s="89" t="s">
        <v>285</v>
      </c>
      <c r="J49" s="90" t="s">
        <v>286</v>
      </c>
      <c r="K49" s="89">
        <v>-3349</v>
      </c>
      <c r="L49" s="89" t="s">
        <v>176</v>
      </c>
      <c r="M49" s="90" t="s">
        <v>203</v>
      </c>
      <c r="N49" s="90"/>
      <c r="O49" s="91" t="s">
        <v>287</v>
      </c>
      <c r="P49" s="91" t="s">
        <v>56</v>
      </c>
    </row>
    <row r="50" spans="1:16" ht="12.75" customHeight="1">
      <c r="A50" s="43" t="str">
        <f t="shared" si="0"/>
        <v> BBS 36 </v>
      </c>
      <c r="B50" s="18" t="str">
        <f t="shared" si="1"/>
        <v>I</v>
      </c>
      <c r="C50" s="43">
        <f t="shared" si="2"/>
        <v>43552.25</v>
      </c>
      <c r="D50" t="str">
        <f t="shared" si="3"/>
        <v>vis</v>
      </c>
      <c r="E50">
        <f>VLOOKUP(C50,Active!C$21:E$951,3,FALSE)</f>
        <v>-3291.9840086293834</v>
      </c>
      <c r="F50" s="18" t="s">
        <v>173</v>
      </c>
      <c r="G50" t="str">
        <f t="shared" si="4"/>
        <v>43552.250</v>
      </c>
      <c r="H50" s="43">
        <f t="shared" si="5"/>
        <v>-3292</v>
      </c>
      <c r="I50" s="89" t="s">
        <v>288</v>
      </c>
      <c r="J50" s="90" t="s">
        <v>289</v>
      </c>
      <c r="K50" s="89">
        <v>-3292</v>
      </c>
      <c r="L50" s="89" t="s">
        <v>290</v>
      </c>
      <c r="M50" s="90" t="s">
        <v>203</v>
      </c>
      <c r="N50" s="90"/>
      <c r="O50" s="91" t="s">
        <v>248</v>
      </c>
      <c r="P50" s="91" t="s">
        <v>56</v>
      </c>
    </row>
    <row r="51" spans="1:16" ht="12.75" customHeight="1">
      <c r="A51" s="43" t="str">
        <f t="shared" si="0"/>
        <v> BBS 36 </v>
      </c>
      <c r="B51" s="18" t="str">
        <f t="shared" si="1"/>
        <v>I</v>
      </c>
      <c r="C51" s="43">
        <f t="shared" si="2"/>
        <v>43555.256999999998</v>
      </c>
      <c r="D51" t="str">
        <f t="shared" si="3"/>
        <v>vis</v>
      </c>
      <c r="E51">
        <f>VLOOKUP(C51,Active!C$21:E$951,3,FALSE)</f>
        <v>-3287.9941801312425</v>
      </c>
      <c r="F51" s="18" t="s">
        <v>173</v>
      </c>
      <c r="G51" t="str">
        <f t="shared" si="4"/>
        <v>43555.257</v>
      </c>
      <c r="H51" s="43">
        <f t="shared" si="5"/>
        <v>-3288</v>
      </c>
      <c r="I51" s="89" t="s">
        <v>291</v>
      </c>
      <c r="J51" s="90" t="s">
        <v>292</v>
      </c>
      <c r="K51" s="89">
        <v>-3288</v>
      </c>
      <c r="L51" s="89" t="s">
        <v>212</v>
      </c>
      <c r="M51" s="90" t="s">
        <v>203</v>
      </c>
      <c r="N51" s="90"/>
      <c r="O51" s="91" t="s">
        <v>248</v>
      </c>
      <c r="P51" s="91" t="s">
        <v>56</v>
      </c>
    </row>
    <row r="52" spans="1:16" ht="12.75" customHeight="1">
      <c r="A52" s="43" t="str">
        <f t="shared" si="0"/>
        <v> AOEB 1 </v>
      </c>
      <c r="B52" s="18" t="str">
        <f t="shared" si="1"/>
        <v>I</v>
      </c>
      <c r="C52" s="43">
        <f t="shared" si="2"/>
        <v>43718.805</v>
      </c>
      <c r="D52" t="str">
        <f t="shared" si="3"/>
        <v>vis</v>
      </c>
      <c r="E52">
        <f>VLOOKUP(C52,Active!C$21:E$951,3,FALSE)</f>
        <v>-3070.9910304090968</v>
      </c>
      <c r="F52" s="18" t="s">
        <v>173</v>
      </c>
      <c r="G52" t="str">
        <f t="shared" si="4"/>
        <v>43718.805</v>
      </c>
      <c r="H52" s="43">
        <f t="shared" si="5"/>
        <v>-3071</v>
      </c>
      <c r="I52" s="89" t="s">
        <v>293</v>
      </c>
      <c r="J52" s="90" t="s">
        <v>294</v>
      </c>
      <c r="K52" s="89">
        <v>-3071</v>
      </c>
      <c r="L52" s="89" t="s">
        <v>221</v>
      </c>
      <c r="M52" s="90" t="s">
        <v>203</v>
      </c>
      <c r="N52" s="90"/>
      <c r="O52" s="91" t="s">
        <v>253</v>
      </c>
      <c r="P52" s="91" t="s">
        <v>65</v>
      </c>
    </row>
    <row r="53" spans="1:16" ht="12.75" customHeight="1">
      <c r="A53" s="43" t="str">
        <f t="shared" si="0"/>
        <v> AOEB 1 </v>
      </c>
      <c r="B53" s="18" t="str">
        <f t="shared" si="1"/>
        <v>I</v>
      </c>
      <c r="C53" s="43">
        <f t="shared" si="2"/>
        <v>43721.82</v>
      </c>
      <c r="D53" t="str">
        <f t="shared" si="3"/>
        <v>vis</v>
      </c>
      <c r="E53">
        <f>VLOOKUP(C53,Active!C$21:E$951,3,FALSE)</f>
        <v>-3066.9905871360997</v>
      </c>
      <c r="F53" s="18" t="s">
        <v>173</v>
      </c>
      <c r="G53" t="str">
        <f t="shared" si="4"/>
        <v>43721.820</v>
      </c>
      <c r="H53" s="43">
        <f t="shared" si="5"/>
        <v>-3067</v>
      </c>
      <c r="I53" s="89" t="s">
        <v>295</v>
      </c>
      <c r="J53" s="90" t="s">
        <v>296</v>
      </c>
      <c r="K53" s="89">
        <v>-3067</v>
      </c>
      <c r="L53" s="89" t="s">
        <v>221</v>
      </c>
      <c r="M53" s="90" t="s">
        <v>203</v>
      </c>
      <c r="N53" s="90"/>
      <c r="O53" s="91" t="s">
        <v>253</v>
      </c>
      <c r="P53" s="91" t="s">
        <v>65</v>
      </c>
    </row>
    <row r="54" spans="1:16" ht="12.75" customHeight="1">
      <c r="A54" s="43" t="str">
        <f t="shared" si="0"/>
        <v> BBS 38 </v>
      </c>
      <c r="B54" s="18" t="str">
        <f t="shared" si="1"/>
        <v>I</v>
      </c>
      <c r="C54" s="43">
        <f t="shared" si="2"/>
        <v>43725.582999999999</v>
      </c>
      <c r="D54" t="str">
        <f t="shared" si="3"/>
        <v>vis</v>
      </c>
      <c r="E54">
        <f>VLOOKUP(C54,Active!C$21:E$951,3,FALSE)</f>
        <v>-3061.9976624142796</v>
      </c>
      <c r="F54" s="18" t="s">
        <v>173</v>
      </c>
      <c r="G54" t="str">
        <f t="shared" si="4"/>
        <v>43725.583</v>
      </c>
      <c r="H54" s="43">
        <f t="shared" si="5"/>
        <v>-3062</v>
      </c>
      <c r="I54" s="89" t="s">
        <v>297</v>
      </c>
      <c r="J54" s="90" t="s">
        <v>298</v>
      </c>
      <c r="K54" s="89">
        <v>-3062</v>
      </c>
      <c r="L54" s="89" t="s">
        <v>272</v>
      </c>
      <c r="M54" s="90" t="s">
        <v>203</v>
      </c>
      <c r="N54" s="90"/>
      <c r="O54" s="91" t="s">
        <v>248</v>
      </c>
      <c r="P54" s="91" t="s">
        <v>299</v>
      </c>
    </row>
    <row r="55" spans="1:16" ht="12.75" customHeight="1">
      <c r="A55" s="43" t="str">
        <f t="shared" si="0"/>
        <v> AOEB 1 </v>
      </c>
      <c r="B55" s="18" t="str">
        <f t="shared" si="1"/>
        <v>I</v>
      </c>
      <c r="C55" s="43">
        <f t="shared" si="2"/>
        <v>43752.722000000002</v>
      </c>
      <c r="D55" t="str">
        <f t="shared" si="3"/>
        <v>vis</v>
      </c>
      <c r="E55">
        <f>VLOOKUP(C55,Active!C$21:E$951,3,FALSE)</f>
        <v>-3025.9883655698682</v>
      </c>
      <c r="F55" s="18" t="s">
        <v>173</v>
      </c>
      <c r="G55" t="str">
        <f t="shared" si="4"/>
        <v>43752.722</v>
      </c>
      <c r="H55" s="43">
        <f t="shared" si="5"/>
        <v>-3026</v>
      </c>
      <c r="I55" s="89" t="s">
        <v>300</v>
      </c>
      <c r="J55" s="90" t="s">
        <v>301</v>
      </c>
      <c r="K55" s="89">
        <v>-3026</v>
      </c>
      <c r="L55" s="89" t="s">
        <v>202</v>
      </c>
      <c r="M55" s="90" t="s">
        <v>203</v>
      </c>
      <c r="N55" s="90"/>
      <c r="O55" s="91" t="s">
        <v>253</v>
      </c>
      <c r="P55" s="91" t="s">
        <v>65</v>
      </c>
    </row>
    <row r="56" spans="1:16" ht="12.75" customHeight="1">
      <c r="A56" s="43" t="str">
        <f t="shared" si="0"/>
        <v> AOEB 1 </v>
      </c>
      <c r="B56" s="18" t="str">
        <f t="shared" si="1"/>
        <v>I</v>
      </c>
      <c r="C56" s="43">
        <f t="shared" si="2"/>
        <v>43761.764000000003</v>
      </c>
      <c r="D56" t="str">
        <f t="shared" si="3"/>
        <v>vis</v>
      </c>
      <c r="E56">
        <f>VLOOKUP(C56,Active!C$21:E$951,3,FALSE)</f>
        <v>-3013.991016291443</v>
      </c>
      <c r="F56" s="18" t="s">
        <v>173</v>
      </c>
      <c r="G56" t="str">
        <f t="shared" si="4"/>
        <v>43761.764</v>
      </c>
      <c r="H56" s="43">
        <f t="shared" si="5"/>
        <v>-3014</v>
      </c>
      <c r="I56" s="89" t="s">
        <v>302</v>
      </c>
      <c r="J56" s="90" t="s">
        <v>303</v>
      </c>
      <c r="K56" s="89">
        <v>-3014</v>
      </c>
      <c r="L56" s="89" t="s">
        <v>221</v>
      </c>
      <c r="M56" s="90" t="s">
        <v>203</v>
      </c>
      <c r="N56" s="90"/>
      <c r="O56" s="91" t="s">
        <v>253</v>
      </c>
      <c r="P56" s="91" t="s">
        <v>65</v>
      </c>
    </row>
    <row r="57" spans="1:16" ht="12.75" customHeight="1">
      <c r="A57" s="43" t="str">
        <f t="shared" si="0"/>
        <v> AOEB 1 </v>
      </c>
      <c r="B57" s="18" t="str">
        <f t="shared" si="1"/>
        <v>I</v>
      </c>
      <c r="C57" s="43">
        <f t="shared" si="2"/>
        <v>43777.586000000003</v>
      </c>
      <c r="D57" t="str">
        <f t="shared" si="3"/>
        <v>vis</v>
      </c>
      <c r="E57">
        <f>VLOOKUP(C57,Active!C$21:E$951,3,FALSE)</f>
        <v>-2992.9976453244867</v>
      </c>
      <c r="F57" s="18" t="s">
        <v>173</v>
      </c>
      <c r="G57" t="str">
        <f t="shared" si="4"/>
        <v>43777.586</v>
      </c>
      <c r="H57" s="43">
        <f t="shared" si="5"/>
        <v>-2993</v>
      </c>
      <c r="I57" s="89" t="s">
        <v>304</v>
      </c>
      <c r="J57" s="90" t="s">
        <v>305</v>
      </c>
      <c r="K57" s="89">
        <v>-2993</v>
      </c>
      <c r="L57" s="89" t="s">
        <v>272</v>
      </c>
      <c r="M57" s="90" t="s">
        <v>203</v>
      </c>
      <c r="N57" s="90"/>
      <c r="O57" s="91" t="s">
        <v>253</v>
      </c>
      <c r="P57" s="91" t="s">
        <v>65</v>
      </c>
    </row>
    <row r="58" spans="1:16" ht="12.75" customHeight="1">
      <c r="A58" s="43" t="str">
        <f t="shared" si="0"/>
        <v> AOEB 1 </v>
      </c>
      <c r="B58" s="18" t="str">
        <f t="shared" si="1"/>
        <v>I</v>
      </c>
      <c r="C58" s="43">
        <f t="shared" si="2"/>
        <v>43780.61</v>
      </c>
      <c r="D58" t="str">
        <f t="shared" si="3"/>
        <v>vis</v>
      </c>
      <c r="E58">
        <f>VLOOKUP(C58,Active!C$21:E$951,3,FALSE)</f>
        <v>-2988.9852604297812</v>
      </c>
      <c r="F58" s="18" t="s">
        <v>173</v>
      </c>
      <c r="G58" t="str">
        <f t="shared" si="4"/>
        <v>43780.610</v>
      </c>
      <c r="H58" s="43">
        <f t="shared" si="5"/>
        <v>-2989</v>
      </c>
      <c r="I58" s="89" t="s">
        <v>306</v>
      </c>
      <c r="J58" s="90" t="s">
        <v>307</v>
      </c>
      <c r="K58" s="89">
        <v>-2989</v>
      </c>
      <c r="L58" s="89" t="s">
        <v>176</v>
      </c>
      <c r="M58" s="90" t="s">
        <v>203</v>
      </c>
      <c r="N58" s="90"/>
      <c r="O58" s="91" t="s">
        <v>253</v>
      </c>
      <c r="P58" s="91" t="s">
        <v>65</v>
      </c>
    </row>
    <row r="59" spans="1:16" ht="12.75" customHeight="1">
      <c r="A59" s="43" t="str">
        <f t="shared" si="0"/>
        <v> AOEB 1 </v>
      </c>
      <c r="B59" s="18" t="str">
        <f t="shared" si="1"/>
        <v>I</v>
      </c>
      <c r="C59" s="43">
        <f t="shared" si="2"/>
        <v>43786.63</v>
      </c>
      <c r="D59" t="str">
        <f t="shared" si="3"/>
        <v>vis</v>
      </c>
      <c r="E59">
        <f>VLOOKUP(C59,Active!C$21:E$951,3,FALSE)</f>
        <v>-2980.9976423523572</v>
      </c>
      <c r="F59" s="18" t="s">
        <v>173</v>
      </c>
      <c r="G59" t="str">
        <f t="shared" si="4"/>
        <v>43786.630</v>
      </c>
      <c r="H59" s="43">
        <f t="shared" si="5"/>
        <v>-2981</v>
      </c>
      <c r="I59" s="89" t="s">
        <v>308</v>
      </c>
      <c r="J59" s="90" t="s">
        <v>309</v>
      </c>
      <c r="K59" s="89">
        <v>-2981</v>
      </c>
      <c r="L59" s="89" t="s">
        <v>272</v>
      </c>
      <c r="M59" s="90" t="s">
        <v>203</v>
      </c>
      <c r="N59" s="90"/>
      <c r="O59" s="91" t="s">
        <v>253</v>
      </c>
      <c r="P59" s="91" t="s">
        <v>65</v>
      </c>
    </row>
    <row r="60" spans="1:16" ht="12.75" customHeight="1">
      <c r="A60" s="43" t="str">
        <f t="shared" si="0"/>
        <v> BBS 44 </v>
      </c>
      <c r="B60" s="18" t="str">
        <f t="shared" si="1"/>
        <v>I</v>
      </c>
      <c r="C60" s="43">
        <f t="shared" si="2"/>
        <v>44077.542000000001</v>
      </c>
      <c r="D60" t="str">
        <f t="shared" si="3"/>
        <v>vis</v>
      </c>
      <c r="E60">
        <f>VLOOKUP(C60,Active!C$21:E$951,3,FALSE)</f>
        <v>-2595.0019695714686</v>
      </c>
      <c r="F60" s="18" t="s">
        <v>173</v>
      </c>
      <c r="G60" t="str">
        <f t="shared" si="4"/>
        <v>44077.542</v>
      </c>
      <c r="H60" s="43">
        <f t="shared" si="5"/>
        <v>-2595</v>
      </c>
      <c r="I60" s="89" t="s">
        <v>310</v>
      </c>
      <c r="J60" s="90" t="s">
        <v>311</v>
      </c>
      <c r="K60" s="89">
        <v>-2595</v>
      </c>
      <c r="L60" s="89" t="s">
        <v>312</v>
      </c>
      <c r="M60" s="90" t="s">
        <v>203</v>
      </c>
      <c r="N60" s="90"/>
      <c r="O60" s="91" t="s">
        <v>248</v>
      </c>
      <c r="P60" s="91" t="s">
        <v>313</v>
      </c>
    </row>
    <row r="61" spans="1:16" ht="12.75" customHeight="1">
      <c r="A61" s="43" t="str">
        <f t="shared" si="0"/>
        <v> BBS 45 </v>
      </c>
      <c r="B61" s="18" t="str">
        <f t="shared" si="1"/>
        <v>I</v>
      </c>
      <c r="C61" s="43">
        <f t="shared" si="2"/>
        <v>44133.324999999997</v>
      </c>
      <c r="D61" t="str">
        <f t="shared" si="3"/>
        <v>vis</v>
      </c>
      <c r="E61">
        <f>VLOOKUP(C61,Active!C$21:E$951,3,FALSE)</f>
        <v>-2520.9864713633015</v>
      </c>
      <c r="F61" s="18" t="s">
        <v>173</v>
      </c>
      <c r="G61" t="str">
        <f t="shared" si="4"/>
        <v>44133.325</v>
      </c>
      <c r="H61" s="43">
        <f t="shared" si="5"/>
        <v>-2521</v>
      </c>
      <c r="I61" s="89" t="s">
        <v>314</v>
      </c>
      <c r="J61" s="90" t="s">
        <v>315</v>
      </c>
      <c r="K61" s="89">
        <v>-2521</v>
      </c>
      <c r="L61" s="89" t="s">
        <v>196</v>
      </c>
      <c r="M61" s="90" t="s">
        <v>203</v>
      </c>
      <c r="N61" s="90"/>
      <c r="O61" s="91" t="s">
        <v>248</v>
      </c>
      <c r="P61" s="91" t="s">
        <v>316</v>
      </c>
    </row>
    <row r="62" spans="1:16" ht="12.75" customHeight="1">
      <c r="A62" s="43" t="str">
        <f t="shared" si="0"/>
        <v> AOEB 1 </v>
      </c>
      <c r="B62" s="18" t="str">
        <f t="shared" si="1"/>
        <v>I</v>
      </c>
      <c r="C62" s="43">
        <f t="shared" si="2"/>
        <v>44196.627999999997</v>
      </c>
      <c r="D62" t="str">
        <f t="shared" si="3"/>
        <v>vis</v>
      </c>
      <c r="E62">
        <f>VLOOKUP(C62,Active!C$21:E$951,3,FALSE)</f>
        <v>-2436.9930847926262</v>
      </c>
      <c r="F62" s="18" t="s">
        <v>173</v>
      </c>
      <c r="G62" t="str">
        <f t="shared" si="4"/>
        <v>44196.628</v>
      </c>
      <c r="H62" s="43">
        <f t="shared" si="5"/>
        <v>-2437</v>
      </c>
      <c r="I62" s="89" t="s">
        <v>317</v>
      </c>
      <c r="J62" s="90" t="s">
        <v>318</v>
      </c>
      <c r="K62" s="89">
        <v>-2437</v>
      </c>
      <c r="L62" s="89" t="s">
        <v>319</v>
      </c>
      <c r="M62" s="90" t="s">
        <v>203</v>
      </c>
      <c r="N62" s="90"/>
      <c r="O62" s="91" t="s">
        <v>253</v>
      </c>
      <c r="P62" s="91" t="s">
        <v>65</v>
      </c>
    </row>
    <row r="63" spans="1:16" ht="12.75" customHeight="1">
      <c r="A63" s="43" t="str">
        <f t="shared" si="0"/>
        <v> AOEB 1 </v>
      </c>
      <c r="B63" s="18" t="str">
        <f t="shared" si="1"/>
        <v>I</v>
      </c>
      <c r="C63" s="43">
        <f t="shared" si="2"/>
        <v>44217.722000000002</v>
      </c>
      <c r="D63" t="str">
        <f t="shared" si="3"/>
        <v>vis</v>
      </c>
      <c r="E63">
        <f>VLOOKUP(C63,Active!C$21:E$951,3,FALSE)</f>
        <v>-2409.004577197059</v>
      </c>
      <c r="F63" s="18" t="s">
        <v>173</v>
      </c>
      <c r="G63" t="str">
        <f t="shared" si="4"/>
        <v>44217.722</v>
      </c>
      <c r="H63" s="43">
        <f t="shared" si="5"/>
        <v>-2409</v>
      </c>
      <c r="I63" s="89" t="s">
        <v>320</v>
      </c>
      <c r="J63" s="90" t="s">
        <v>321</v>
      </c>
      <c r="K63" s="89">
        <v>-2409</v>
      </c>
      <c r="L63" s="89" t="s">
        <v>322</v>
      </c>
      <c r="M63" s="90" t="s">
        <v>203</v>
      </c>
      <c r="N63" s="90"/>
      <c r="O63" s="91" t="s">
        <v>323</v>
      </c>
      <c r="P63" s="91" t="s">
        <v>65</v>
      </c>
    </row>
    <row r="64" spans="1:16" ht="12.75" customHeight="1">
      <c r="A64" s="43" t="str">
        <f t="shared" si="0"/>
        <v> AOEB 1 </v>
      </c>
      <c r="B64" s="18" t="str">
        <f t="shared" si="1"/>
        <v>I</v>
      </c>
      <c r="C64" s="43">
        <f t="shared" si="2"/>
        <v>44223.762000000002</v>
      </c>
      <c r="D64" t="str">
        <f t="shared" si="3"/>
        <v>vis</v>
      </c>
      <c r="E64">
        <f>VLOOKUP(C64,Active!C$21:E$951,3,FALSE)</f>
        <v>-2400.990422182495</v>
      </c>
      <c r="F64" s="18" t="s">
        <v>173</v>
      </c>
      <c r="G64" t="str">
        <f t="shared" si="4"/>
        <v>44223.762</v>
      </c>
      <c r="H64" s="43">
        <f t="shared" si="5"/>
        <v>-2401</v>
      </c>
      <c r="I64" s="89" t="s">
        <v>324</v>
      </c>
      <c r="J64" s="90" t="s">
        <v>325</v>
      </c>
      <c r="K64" s="89">
        <v>-2401</v>
      </c>
      <c r="L64" s="89" t="s">
        <v>221</v>
      </c>
      <c r="M64" s="90" t="s">
        <v>203</v>
      </c>
      <c r="N64" s="90"/>
      <c r="O64" s="91" t="s">
        <v>253</v>
      </c>
      <c r="P64" s="91" t="s">
        <v>65</v>
      </c>
    </row>
    <row r="65" spans="1:16" ht="12.75" customHeight="1">
      <c r="A65" s="43" t="str">
        <f t="shared" si="0"/>
        <v> AOEB 1 </v>
      </c>
      <c r="B65" s="18" t="str">
        <f t="shared" si="1"/>
        <v>I</v>
      </c>
      <c r="C65" s="43">
        <f t="shared" si="2"/>
        <v>44248.627</v>
      </c>
      <c r="D65" t="str">
        <f t="shared" si="3"/>
        <v>vis</v>
      </c>
      <c r="E65">
        <f>VLOOKUP(C65,Active!C$21:E$951,3,FALSE)</f>
        <v>-2367.9983750902611</v>
      </c>
      <c r="F65" s="18" t="s">
        <v>173</v>
      </c>
      <c r="G65" t="str">
        <f t="shared" si="4"/>
        <v>44248.627</v>
      </c>
      <c r="H65" s="43">
        <f t="shared" si="5"/>
        <v>-2368</v>
      </c>
      <c r="I65" s="89" t="s">
        <v>326</v>
      </c>
      <c r="J65" s="90" t="s">
        <v>327</v>
      </c>
      <c r="K65" s="89">
        <v>-2368</v>
      </c>
      <c r="L65" s="89" t="s">
        <v>328</v>
      </c>
      <c r="M65" s="90" t="s">
        <v>203</v>
      </c>
      <c r="N65" s="90"/>
      <c r="O65" s="91" t="s">
        <v>253</v>
      </c>
      <c r="P65" s="91" t="s">
        <v>65</v>
      </c>
    </row>
    <row r="66" spans="1:16" ht="12.75" customHeight="1">
      <c r="A66" s="43" t="str">
        <f t="shared" si="0"/>
        <v> AOEB 1 </v>
      </c>
      <c r="B66" s="18" t="str">
        <f t="shared" si="1"/>
        <v>I</v>
      </c>
      <c r="C66" s="43">
        <f t="shared" si="2"/>
        <v>44300.635999999999</v>
      </c>
      <c r="D66" t="str">
        <f t="shared" si="3"/>
        <v>vis</v>
      </c>
      <c r="E66">
        <f>VLOOKUP(C66,Active!C$21:E$951,3,FALSE)</f>
        <v>-2298.9903969193356</v>
      </c>
      <c r="F66" s="18" t="s">
        <v>173</v>
      </c>
      <c r="G66" t="str">
        <f t="shared" si="4"/>
        <v>44300.636</v>
      </c>
      <c r="H66" s="43">
        <f t="shared" si="5"/>
        <v>-2299</v>
      </c>
      <c r="I66" s="89" t="s">
        <v>329</v>
      </c>
      <c r="J66" s="90" t="s">
        <v>330</v>
      </c>
      <c r="K66" s="89">
        <v>-2299</v>
      </c>
      <c r="L66" s="89" t="s">
        <v>221</v>
      </c>
      <c r="M66" s="90" t="s">
        <v>203</v>
      </c>
      <c r="N66" s="90"/>
      <c r="O66" s="91" t="s">
        <v>331</v>
      </c>
      <c r="P66" s="91" t="s">
        <v>65</v>
      </c>
    </row>
    <row r="67" spans="1:16" ht="12.75" customHeight="1">
      <c r="A67" s="43" t="str">
        <f t="shared" si="0"/>
        <v> BBS 51 </v>
      </c>
      <c r="B67" s="18" t="str">
        <f t="shared" si="1"/>
        <v>I</v>
      </c>
      <c r="C67" s="43">
        <f t="shared" si="2"/>
        <v>44540.3</v>
      </c>
      <c r="D67" t="str">
        <f t="shared" si="3"/>
        <v>vis</v>
      </c>
      <c r="E67">
        <f>VLOOKUP(C67,Active!C$21:E$951,3,FALSE)</f>
        <v>-1980.992971851414</v>
      </c>
      <c r="F67" s="18" t="s">
        <v>173</v>
      </c>
      <c r="G67" t="str">
        <f t="shared" si="4"/>
        <v>44540.300</v>
      </c>
      <c r="H67" s="43">
        <f t="shared" si="5"/>
        <v>-1981</v>
      </c>
      <c r="I67" s="89" t="s">
        <v>332</v>
      </c>
      <c r="J67" s="90" t="s">
        <v>333</v>
      </c>
      <c r="K67" s="89">
        <v>-1981</v>
      </c>
      <c r="L67" s="89" t="s">
        <v>319</v>
      </c>
      <c r="M67" s="90" t="s">
        <v>203</v>
      </c>
      <c r="N67" s="90"/>
      <c r="O67" s="91" t="s">
        <v>334</v>
      </c>
      <c r="P67" s="91" t="s">
        <v>335</v>
      </c>
    </row>
    <row r="68" spans="1:16" ht="12.75" customHeight="1">
      <c r="A68" s="43" t="str">
        <f t="shared" si="0"/>
        <v> BBS 51 </v>
      </c>
      <c r="B68" s="18" t="str">
        <f t="shared" si="1"/>
        <v>I</v>
      </c>
      <c r="C68" s="43">
        <f t="shared" si="2"/>
        <v>44543.315999999999</v>
      </c>
      <c r="D68" t="str">
        <f t="shared" si="3"/>
        <v>vis</v>
      </c>
      <c r="E68">
        <f>VLOOKUP(C68,Active!C$21:E$951,3,FALSE)</f>
        <v>-1976.9912017315648</v>
      </c>
      <c r="F68" s="18" t="s">
        <v>173</v>
      </c>
      <c r="G68" t="str">
        <f t="shared" si="4"/>
        <v>44543.316</v>
      </c>
      <c r="H68" s="43">
        <f t="shared" si="5"/>
        <v>-1977</v>
      </c>
      <c r="I68" s="89" t="s">
        <v>336</v>
      </c>
      <c r="J68" s="90" t="s">
        <v>337</v>
      </c>
      <c r="K68" s="89">
        <v>-1977</v>
      </c>
      <c r="L68" s="89" t="s">
        <v>221</v>
      </c>
      <c r="M68" s="90" t="s">
        <v>203</v>
      </c>
      <c r="N68" s="90"/>
      <c r="O68" s="91" t="s">
        <v>287</v>
      </c>
      <c r="P68" s="91" t="s">
        <v>335</v>
      </c>
    </row>
    <row r="69" spans="1:16" ht="12.75" customHeight="1">
      <c r="A69" s="43" t="str">
        <f t="shared" si="0"/>
        <v> BBS 51 </v>
      </c>
      <c r="B69" s="18" t="str">
        <f t="shared" si="1"/>
        <v>I</v>
      </c>
      <c r="C69" s="43">
        <f t="shared" si="2"/>
        <v>44555.372000000003</v>
      </c>
      <c r="D69" t="str">
        <f t="shared" si="3"/>
        <v>vis</v>
      </c>
      <c r="E69">
        <f>VLOOKUP(C69,Active!C$21:E$951,3,FALSE)</f>
        <v>-1960.9947360269946</v>
      </c>
      <c r="F69" s="18" t="s">
        <v>173</v>
      </c>
      <c r="G69" t="str">
        <f t="shared" si="4"/>
        <v>44555.372</v>
      </c>
      <c r="H69" s="43">
        <f t="shared" si="5"/>
        <v>-1961</v>
      </c>
      <c r="I69" s="89" t="s">
        <v>338</v>
      </c>
      <c r="J69" s="90" t="s">
        <v>339</v>
      </c>
      <c r="K69" s="89">
        <v>-1961</v>
      </c>
      <c r="L69" s="89" t="s">
        <v>212</v>
      </c>
      <c r="M69" s="90" t="s">
        <v>203</v>
      </c>
      <c r="N69" s="90"/>
      <c r="O69" s="91" t="s">
        <v>287</v>
      </c>
      <c r="P69" s="91" t="s">
        <v>335</v>
      </c>
    </row>
    <row r="70" spans="1:16" ht="12.75" customHeight="1">
      <c r="A70" s="43" t="str">
        <f t="shared" si="0"/>
        <v> BBS 52 </v>
      </c>
      <c r="B70" s="18" t="str">
        <f t="shared" si="1"/>
        <v>I</v>
      </c>
      <c r="C70" s="43">
        <f t="shared" si="2"/>
        <v>44586.275999999998</v>
      </c>
      <c r="D70" t="str">
        <f t="shared" si="3"/>
        <v>vis</v>
      </c>
      <c r="E70">
        <f>VLOOKUP(C70,Active!C$21:E$951,3,FALSE)</f>
        <v>-1919.9898607670586</v>
      </c>
      <c r="F70" s="18" t="str">
        <f>LEFT(M70,1)</f>
        <v>V</v>
      </c>
      <c r="G70" t="str">
        <f t="shared" si="4"/>
        <v>44586.276</v>
      </c>
      <c r="H70" s="43">
        <f t="shared" si="5"/>
        <v>-1920</v>
      </c>
      <c r="I70" s="89" t="s">
        <v>340</v>
      </c>
      <c r="J70" s="90" t="s">
        <v>341</v>
      </c>
      <c r="K70" s="89">
        <v>-1920</v>
      </c>
      <c r="L70" s="89" t="s">
        <v>209</v>
      </c>
      <c r="M70" s="90" t="s">
        <v>203</v>
      </c>
      <c r="N70" s="90"/>
      <c r="O70" s="91" t="s">
        <v>287</v>
      </c>
      <c r="P70" s="91" t="s">
        <v>342</v>
      </c>
    </row>
    <row r="71" spans="1:16" ht="12.75" customHeight="1">
      <c r="A71" s="43" t="str">
        <f t="shared" si="0"/>
        <v> BBS 52 </v>
      </c>
      <c r="B71" s="18" t="str">
        <f t="shared" si="1"/>
        <v>I</v>
      </c>
      <c r="C71" s="43">
        <f t="shared" si="2"/>
        <v>44601.351000000002</v>
      </c>
      <c r="D71" t="str">
        <f t="shared" si="3"/>
        <v>vis</v>
      </c>
      <c r="E71">
        <f>VLOOKUP(C71,Active!C$21:E$951,3,FALSE)</f>
        <v>-1899.9876444020633</v>
      </c>
      <c r="F71" s="18" t="str">
        <f>LEFT(M71,1)</f>
        <v>V</v>
      </c>
      <c r="G71" t="str">
        <f t="shared" si="4"/>
        <v>44601.351</v>
      </c>
      <c r="H71" s="43">
        <f t="shared" si="5"/>
        <v>-1900</v>
      </c>
      <c r="I71" s="89" t="s">
        <v>343</v>
      </c>
      <c r="J71" s="90" t="s">
        <v>344</v>
      </c>
      <c r="K71" s="89">
        <v>-1900</v>
      </c>
      <c r="L71" s="89" t="s">
        <v>202</v>
      </c>
      <c r="M71" s="90" t="s">
        <v>203</v>
      </c>
      <c r="N71" s="90"/>
      <c r="O71" s="91" t="s">
        <v>287</v>
      </c>
      <c r="P71" s="91" t="s">
        <v>342</v>
      </c>
    </row>
    <row r="72" spans="1:16" ht="12.75" customHeight="1">
      <c r="A72" s="43" t="str">
        <f t="shared" si="0"/>
        <v> BBS 52 </v>
      </c>
      <c r="B72" s="18" t="str">
        <f t="shared" si="1"/>
        <v>I</v>
      </c>
      <c r="C72" s="43">
        <f t="shared" si="2"/>
        <v>44604.364999999998</v>
      </c>
      <c r="D72" t="str">
        <f t="shared" si="3"/>
        <v>vis</v>
      </c>
      <c r="E72">
        <f>VLOOKUP(C72,Active!C$21:E$951,3,FALSE)</f>
        <v>-1895.988527975928</v>
      </c>
      <c r="F72" s="18" t="str">
        <f>LEFT(M72,1)</f>
        <v>V</v>
      </c>
      <c r="G72" t="str">
        <f t="shared" si="4"/>
        <v>44604.365</v>
      </c>
      <c r="H72" s="43">
        <f t="shared" si="5"/>
        <v>-1896</v>
      </c>
      <c r="I72" s="89" t="s">
        <v>345</v>
      </c>
      <c r="J72" s="90" t="s">
        <v>346</v>
      </c>
      <c r="K72" s="89">
        <v>-1896</v>
      </c>
      <c r="L72" s="89" t="s">
        <v>202</v>
      </c>
      <c r="M72" s="90" t="s">
        <v>203</v>
      </c>
      <c r="N72" s="90"/>
      <c r="O72" s="91" t="s">
        <v>287</v>
      </c>
      <c r="P72" s="91" t="s">
        <v>342</v>
      </c>
    </row>
    <row r="73" spans="1:16" ht="12.75" customHeight="1">
      <c r="A73" s="43" t="str">
        <f t="shared" si="0"/>
        <v> BBS 52 </v>
      </c>
      <c r="B73" s="18" t="str">
        <f t="shared" si="1"/>
        <v>I</v>
      </c>
      <c r="C73" s="43">
        <f t="shared" si="2"/>
        <v>44607.379000000001</v>
      </c>
      <c r="D73" t="str">
        <f t="shared" si="3"/>
        <v>vis</v>
      </c>
      <c r="E73">
        <f>VLOOKUP(C73,Active!C$21:E$951,3,FALSE)</f>
        <v>-1891.9894115497832</v>
      </c>
      <c r="F73" s="18" t="str">
        <f>LEFT(M73,1)</f>
        <v>V</v>
      </c>
      <c r="G73" t="str">
        <f t="shared" si="4"/>
        <v>44607.379</v>
      </c>
      <c r="H73" s="43">
        <f t="shared" si="5"/>
        <v>-1892</v>
      </c>
      <c r="I73" s="89" t="s">
        <v>347</v>
      </c>
      <c r="J73" s="90" t="s">
        <v>348</v>
      </c>
      <c r="K73" s="89">
        <v>-1892</v>
      </c>
      <c r="L73" s="89" t="s">
        <v>209</v>
      </c>
      <c r="M73" s="90" t="s">
        <v>203</v>
      </c>
      <c r="N73" s="90"/>
      <c r="O73" s="91" t="s">
        <v>287</v>
      </c>
      <c r="P73" s="91" t="s">
        <v>342</v>
      </c>
    </row>
    <row r="74" spans="1:16" ht="12.75" customHeight="1">
      <c r="A74" s="43" t="str">
        <f t="shared" si="0"/>
        <v> BBS 52 </v>
      </c>
      <c r="B74" s="18" t="str">
        <f t="shared" si="1"/>
        <v>I</v>
      </c>
      <c r="C74" s="43">
        <f t="shared" si="2"/>
        <v>44635.256999999998</v>
      </c>
      <c r="D74" t="str">
        <f t="shared" si="3"/>
        <v>vis</v>
      </c>
      <c r="E74">
        <f>VLOOKUP(C74,Active!C$21:E$951,3,FALSE)</f>
        <v>-1854.9995748782665</v>
      </c>
      <c r="F74" s="18" t="str">
        <f>LEFT(M74,1)</f>
        <v>V</v>
      </c>
      <c r="G74" t="str">
        <f t="shared" si="4"/>
        <v>44635.257</v>
      </c>
      <c r="H74" s="43">
        <f t="shared" si="5"/>
        <v>-1855</v>
      </c>
      <c r="I74" s="89" t="s">
        <v>349</v>
      </c>
      <c r="J74" s="90" t="s">
        <v>350</v>
      </c>
      <c r="K74" s="89">
        <v>-1855</v>
      </c>
      <c r="L74" s="89" t="s">
        <v>190</v>
      </c>
      <c r="M74" s="90" t="s">
        <v>203</v>
      </c>
      <c r="N74" s="90"/>
      <c r="O74" s="91" t="s">
        <v>248</v>
      </c>
      <c r="P74" s="91" t="s">
        <v>342</v>
      </c>
    </row>
    <row r="75" spans="1:16" ht="12.75" customHeight="1">
      <c r="A75" s="43" t="str">
        <f t="shared" ref="A75:A138" si="6">P75</f>
        <v> BBS 53 </v>
      </c>
      <c r="B75" s="18" t="str">
        <f t="shared" ref="B75:B138" si="7">IF(H75=INT(H75),"I","II")</f>
        <v>I</v>
      </c>
      <c r="C75" s="43">
        <f t="shared" ref="C75:C138" si="8">1*G75</f>
        <v>44638.271999999997</v>
      </c>
      <c r="D75" t="str">
        <f t="shared" ref="D75:D138" si="9">VLOOKUP(F75,I$1:J$5,2,FALSE)</f>
        <v>vis</v>
      </c>
      <c r="E75">
        <f>VLOOKUP(C75,Active!C$21:E$951,3,FALSE)</f>
        <v>-1850.9991316052692</v>
      </c>
      <c r="F75" s="18" t="s">
        <v>173</v>
      </c>
      <c r="G75" t="str">
        <f t="shared" ref="G75:G138" si="10">MID(I75,3,LEN(I75)-3)</f>
        <v>44638.272</v>
      </c>
      <c r="H75" s="43">
        <f t="shared" ref="H75:H138" si="11">1*K75</f>
        <v>-1851</v>
      </c>
      <c r="I75" s="89" t="s">
        <v>351</v>
      </c>
      <c r="J75" s="90" t="s">
        <v>352</v>
      </c>
      <c r="K75" s="89">
        <v>-1851</v>
      </c>
      <c r="L75" s="89" t="s">
        <v>328</v>
      </c>
      <c r="M75" s="90" t="s">
        <v>203</v>
      </c>
      <c r="N75" s="90"/>
      <c r="O75" s="91" t="s">
        <v>248</v>
      </c>
      <c r="P75" s="91" t="s">
        <v>353</v>
      </c>
    </row>
    <row r="76" spans="1:16" ht="12.75" customHeight="1">
      <c r="A76" s="43" t="str">
        <f t="shared" si="6"/>
        <v> BBS 53 </v>
      </c>
      <c r="B76" s="18" t="str">
        <f t="shared" si="7"/>
        <v>I</v>
      </c>
      <c r="C76" s="43">
        <f t="shared" si="8"/>
        <v>44644.303999999996</v>
      </c>
      <c r="D76" t="str">
        <f t="shared" si="9"/>
        <v>vis</v>
      </c>
      <c r="E76">
        <f>VLOOKUP(C76,Active!C$21:E$951,3,FALSE)</f>
        <v>-1842.995591365561</v>
      </c>
      <c r="F76" s="18" t="s">
        <v>173</v>
      </c>
      <c r="G76" t="str">
        <f t="shared" si="10"/>
        <v>44644.304</v>
      </c>
      <c r="H76" s="43">
        <f t="shared" si="11"/>
        <v>-1843</v>
      </c>
      <c r="I76" s="89" t="s">
        <v>354</v>
      </c>
      <c r="J76" s="90" t="s">
        <v>355</v>
      </c>
      <c r="K76" s="89">
        <v>-1843</v>
      </c>
      <c r="L76" s="89" t="s">
        <v>356</v>
      </c>
      <c r="M76" s="90" t="s">
        <v>203</v>
      </c>
      <c r="N76" s="90"/>
      <c r="O76" s="91" t="s">
        <v>287</v>
      </c>
      <c r="P76" s="91" t="s">
        <v>353</v>
      </c>
    </row>
    <row r="77" spans="1:16" ht="12.75" customHeight="1">
      <c r="A77" s="43" t="str">
        <f t="shared" si="6"/>
        <v> BBS 56 </v>
      </c>
      <c r="B77" s="18" t="str">
        <f t="shared" si="7"/>
        <v>I</v>
      </c>
      <c r="C77" s="43">
        <f t="shared" si="8"/>
        <v>44857.584999999999</v>
      </c>
      <c r="D77" t="str">
        <f t="shared" si="9"/>
        <v>vis</v>
      </c>
      <c r="E77">
        <f>VLOOKUP(C77,Active!C$21:E$951,3,FALSE)</f>
        <v>-1560.0043669183724</v>
      </c>
      <c r="F77" s="18" t="s">
        <v>173</v>
      </c>
      <c r="G77" t="str">
        <f t="shared" si="10"/>
        <v>44857.585</v>
      </c>
      <c r="H77" s="43">
        <f t="shared" si="11"/>
        <v>-1560</v>
      </c>
      <c r="I77" s="89" t="s">
        <v>357</v>
      </c>
      <c r="J77" s="90" t="s">
        <v>358</v>
      </c>
      <c r="K77" s="89">
        <v>-1560</v>
      </c>
      <c r="L77" s="89" t="s">
        <v>322</v>
      </c>
      <c r="M77" s="90" t="s">
        <v>203</v>
      </c>
      <c r="N77" s="90"/>
      <c r="O77" s="91" t="s">
        <v>248</v>
      </c>
      <c r="P77" s="91" t="s">
        <v>359</v>
      </c>
    </row>
    <row r="78" spans="1:16" ht="12.75" customHeight="1">
      <c r="A78" s="43" t="str">
        <f t="shared" si="6"/>
        <v> AOEB 1 </v>
      </c>
      <c r="B78" s="18" t="str">
        <f t="shared" si="7"/>
        <v>I</v>
      </c>
      <c r="C78" s="43">
        <f t="shared" si="8"/>
        <v>44875.678</v>
      </c>
      <c r="D78" t="str">
        <f t="shared" si="9"/>
        <v>vis</v>
      </c>
      <c r="E78">
        <f>VLOOKUP(C78,Active!C$21:E$951,3,FALSE)</f>
        <v>-1535.9977267398137</v>
      </c>
      <c r="F78" s="18" t="s">
        <v>173</v>
      </c>
      <c r="G78" t="str">
        <f t="shared" si="10"/>
        <v>44875.678</v>
      </c>
      <c r="H78" s="43">
        <f t="shared" si="11"/>
        <v>-1536</v>
      </c>
      <c r="I78" s="89" t="s">
        <v>360</v>
      </c>
      <c r="J78" s="90" t="s">
        <v>361</v>
      </c>
      <c r="K78" s="89">
        <v>-1536</v>
      </c>
      <c r="L78" s="89" t="s">
        <v>272</v>
      </c>
      <c r="M78" s="90" t="s">
        <v>203</v>
      </c>
      <c r="N78" s="90"/>
      <c r="O78" s="91" t="s">
        <v>253</v>
      </c>
      <c r="P78" s="91" t="s">
        <v>65</v>
      </c>
    </row>
    <row r="79" spans="1:16" ht="12.75" customHeight="1">
      <c r="A79" s="43" t="str">
        <f t="shared" si="6"/>
        <v> AOEB 1 </v>
      </c>
      <c r="B79" s="18" t="str">
        <f t="shared" si="7"/>
        <v>I</v>
      </c>
      <c r="C79" s="43">
        <f t="shared" si="8"/>
        <v>44884.716999999997</v>
      </c>
      <c r="D79" t="str">
        <f t="shared" si="9"/>
        <v>vis</v>
      </c>
      <c r="E79">
        <f>VLOOKUP(C79,Active!C$21:E$951,3,FALSE)</f>
        <v>-1524.0043580019644</v>
      </c>
      <c r="F79" s="18" t="s">
        <v>173</v>
      </c>
      <c r="G79" t="str">
        <f t="shared" si="10"/>
        <v>44884.717</v>
      </c>
      <c r="H79" s="43">
        <f t="shared" si="11"/>
        <v>-1524</v>
      </c>
      <c r="I79" s="89" t="s">
        <v>362</v>
      </c>
      <c r="J79" s="90" t="s">
        <v>363</v>
      </c>
      <c r="K79" s="89">
        <v>-1524</v>
      </c>
      <c r="L79" s="89" t="s">
        <v>322</v>
      </c>
      <c r="M79" s="90" t="s">
        <v>203</v>
      </c>
      <c r="N79" s="90"/>
      <c r="O79" s="91" t="s">
        <v>253</v>
      </c>
      <c r="P79" s="91" t="s">
        <v>65</v>
      </c>
    </row>
    <row r="80" spans="1:16" ht="12.75" customHeight="1">
      <c r="A80" s="43" t="str">
        <f t="shared" si="6"/>
        <v> AOEB 1 </v>
      </c>
      <c r="B80" s="18" t="str">
        <f t="shared" si="7"/>
        <v>I</v>
      </c>
      <c r="C80" s="43">
        <f t="shared" si="8"/>
        <v>44915.624000000003</v>
      </c>
      <c r="D80" t="str">
        <f t="shared" si="9"/>
        <v>vis</v>
      </c>
      <c r="E80">
        <f>VLOOKUP(C80,Active!C$21:E$951,3,FALSE)</f>
        <v>-1482.9955022014431</v>
      </c>
      <c r="F80" s="18" t="s">
        <v>173</v>
      </c>
      <c r="G80" t="str">
        <f t="shared" si="10"/>
        <v>44915.624</v>
      </c>
      <c r="H80" s="43">
        <f t="shared" si="11"/>
        <v>-1483</v>
      </c>
      <c r="I80" s="89" t="s">
        <v>364</v>
      </c>
      <c r="J80" s="90" t="s">
        <v>365</v>
      </c>
      <c r="K80" s="89">
        <v>-1483</v>
      </c>
      <c r="L80" s="89" t="s">
        <v>356</v>
      </c>
      <c r="M80" s="90" t="s">
        <v>203</v>
      </c>
      <c r="N80" s="90"/>
      <c r="O80" s="91" t="s">
        <v>261</v>
      </c>
      <c r="P80" s="91" t="s">
        <v>65</v>
      </c>
    </row>
    <row r="81" spans="1:16" ht="12.75" customHeight="1">
      <c r="A81" s="43" t="str">
        <f t="shared" si="6"/>
        <v> BBS 58 </v>
      </c>
      <c r="B81" s="18" t="str">
        <f t="shared" si="7"/>
        <v>I</v>
      </c>
      <c r="C81" s="43">
        <f t="shared" si="8"/>
        <v>44968.375999999997</v>
      </c>
      <c r="D81" t="str">
        <f t="shared" si="9"/>
        <v>vis</v>
      </c>
      <c r="E81">
        <f>VLOOKUP(C81,Active!C$21:E$951,3,FALSE)</f>
        <v>-1413.0016768159844</v>
      </c>
      <c r="F81" s="18" t="s">
        <v>173</v>
      </c>
      <c r="G81" t="str">
        <f t="shared" si="10"/>
        <v>44968.376</v>
      </c>
      <c r="H81" s="43">
        <f t="shared" si="11"/>
        <v>-1413</v>
      </c>
      <c r="I81" s="89" t="s">
        <v>366</v>
      </c>
      <c r="J81" s="90" t="s">
        <v>367</v>
      </c>
      <c r="K81" s="89">
        <v>-1413</v>
      </c>
      <c r="L81" s="89" t="s">
        <v>312</v>
      </c>
      <c r="M81" s="90" t="s">
        <v>203</v>
      </c>
      <c r="N81" s="90"/>
      <c r="O81" s="91" t="s">
        <v>248</v>
      </c>
      <c r="P81" s="91" t="s">
        <v>368</v>
      </c>
    </row>
    <row r="82" spans="1:16" ht="12.75" customHeight="1">
      <c r="A82" s="43" t="str">
        <f t="shared" si="6"/>
        <v> AOEB 1 </v>
      </c>
      <c r="B82" s="18" t="str">
        <f t="shared" si="7"/>
        <v>I</v>
      </c>
      <c r="C82" s="43">
        <f t="shared" si="8"/>
        <v>45022.637999999999</v>
      </c>
      <c r="D82" t="str">
        <f t="shared" si="9"/>
        <v>vis</v>
      </c>
      <c r="E82">
        <f>VLOOKUP(C82,Active!C$21:E$951,3,FALSE)</f>
        <v>-1341.004312676873</v>
      </c>
      <c r="F82" s="18" t="s">
        <v>173</v>
      </c>
      <c r="G82" t="str">
        <f t="shared" si="10"/>
        <v>45022.638</v>
      </c>
      <c r="H82" s="43">
        <f t="shared" si="11"/>
        <v>-1341</v>
      </c>
      <c r="I82" s="89" t="s">
        <v>369</v>
      </c>
      <c r="J82" s="90" t="s">
        <v>370</v>
      </c>
      <c r="K82" s="89">
        <v>-1341</v>
      </c>
      <c r="L82" s="89" t="s">
        <v>322</v>
      </c>
      <c r="M82" s="90" t="s">
        <v>203</v>
      </c>
      <c r="N82" s="90"/>
      <c r="O82" s="91" t="s">
        <v>323</v>
      </c>
      <c r="P82" s="91" t="s">
        <v>65</v>
      </c>
    </row>
    <row r="83" spans="1:16" ht="12.75" customHeight="1">
      <c r="A83" s="43" t="str">
        <f t="shared" si="6"/>
        <v> BBS 62 </v>
      </c>
      <c r="B83" s="18" t="str">
        <f t="shared" si="7"/>
        <v>I</v>
      </c>
      <c r="C83" s="43">
        <f t="shared" si="8"/>
        <v>45194.476000000002</v>
      </c>
      <c r="D83" t="str">
        <f t="shared" si="9"/>
        <v>vis</v>
      </c>
      <c r="E83">
        <f>VLOOKUP(C83,Active!C$21:E$951,3,FALSE)</f>
        <v>-1113.0016025125528</v>
      </c>
      <c r="F83" s="18" t="s">
        <v>173</v>
      </c>
      <c r="G83" t="str">
        <f t="shared" si="10"/>
        <v>45194.476</v>
      </c>
      <c r="H83" s="43">
        <f t="shared" si="11"/>
        <v>-1113</v>
      </c>
      <c r="I83" s="89" t="s">
        <v>371</v>
      </c>
      <c r="J83" s="90" t="s">
        <v>372</v>
      </c>
      <c r="K83" s="89">
        <v>-1113</v>
      </c>
      <c r="L83" s="89" t="s">
        <v>312</v>
      </c>
      <c r="M83" s="90" t="s">
        <v>203</v>
      </c>
      <c r="N83" s="90"/>
      <c r="O83" s="91" t="s">
        <v>248</v>
      </c>
      <c r="P83" s="91" t="s">
        <v>373</v>
      </c>
    </row>
    <row r="84" spans="1:16" ht="12.75" customHeight="1">
      <c r="A84" s="43" t="str">
        <f t="shared" si="6"/>
        <v> BBS 63 </v>
      </c>
      <c r="B84" s="18" t="str">
        <f t="shared" si="7"/>
        <v>I</v>
      </c>
      <c r="C84" s="43">
        <f t="shared" si="8"/>
        <v>45253.258999999998</v>
      </c>
      <c r="D84" t="str">
        <f t="shared" si="9"/>
        <v>vis</v>
      </c>
      <c r="E84">
        <f>VLOOKUP(C84,Active!C$21:E$951,3,FALSE)</f>
        <v>-1035.0055637342382</v>
      </c>
      <c r="F84" s="18" t="s">
        <v>173</v>
      </c>
      <c r="G84" t="str">
        <f t="shared" si="10"/>
        <v>45253.259</v>
      </c>
      <c r="H84" s="43">
        <f t="shared" si="11"/>
        <v>-1035</v>
      </c>
      <c r="I84" s="89" t="s">
        <v>374</v>
      </c>
      <c r="J84" s="90" t="s">
        <v>375</v>
      </c>
      <c r="K84" s="89">
        <v>-1035</v>
      </c>
      <c r="L84" s="89" t="s">
        <v>376</v>
      </c>
      <c r="M84" s="90" t="s">
        <v>203</v>
      </c>
      <c r="N84" s="90"/>
      <c r="O84" s="91" t="s">
        <v>248</v>
      </c>
      <c r="P84" s="91" t="s">
        <v>377</v>
      </c>
    </row>
    <row r="85" spans="1:16" ht="12.75" customHeight="1">
      <c r="A85" s="43" t="str">
        <f t="shared" si="6"/>
        <v> AOEB 1 </v>
      </c>
      <c r="B85" s="18" t="str">
        <f t="shared" si="7"/>
        <v>I</v>
      </c>
      <c r="C85" s="43">
        <f t="shared" si="8"/>
        <v>45264.576999999997</v>
      </c>
      <c r="D85" t="str">
        <f t="shared" si="9"/>
        <v>vis</v>
      </c>
      <c r="E85">
        <f>VLOOKUP(C85,Active!C$21:E$951,3,FALSE)</f>
        <v>-1019.9883110099307</v>
      </c>
      <c r="F85" s="18" t="s">
        <v>173</v>
      </c>
      <c r="G85" t="str">
        <f t="shared" si="10"/>
        <v>45264.577</v>
      </c>
      <c r="H85" s="43">
        <f t="shared" si="11"/>
        <v>-1020</v>
      </c>
      <c r="I85" s="89" t="s">
        <v>378</v>
      </c>
      <c r="J85" s="90" t="s">
        <v>379</v>
      </c>
      <c r="K85" s="89">
        <v>-1020</v>
      </c>
      <c r="L85" s="89" t="s">
        <v>202</v>
      </c>
      <c r="M85" s="90" t="s">
        <v>203</v>
      </c>
      <c r="N85" s="90"/>
      <c r="O85" s="91" t="s">
        <v>261</v>
      </c>
      <c r="P85" s="91" t="s">
        <v>65</v>
      </c>
    </row>
    <row r="86" spans="1:16" ht="12.75" customHeight="1">
      <c r="A86" s="43" t="str">
        <f t="shared" si="6"/>
        <v> BBS 63 </v>
      </c>
      <c r="B86" s="18" t="str">
        <f t="shared" si="7"/>
        <v>I</v>
      </c>
      <c r="C86" s="43">
        <f t="shared" si="8"/>
        <v>45268.330999999998</v>
      </c>
      <c r="D86" t="str">
        <f t="shared" si="9"/>
        <v>vis</v>
      </c>
      <c r="E86">
        <f>VLOOKUP(C86,Active!C$21:E$951,3,FALSE)</f>
        <v>-1015.0073279098189</v>
      </c>
      <c r="F86" s="18" t="s">
        <v>173</v>
      </c>
      <c r="G86" t="str">
        <f t="shared" si="10"/>
        <v>45268.331</v>
      </c>
      <c r="H86" s="43">
        <f t="shared" si="11"/>
        <v>-1015</v>
      </c>
      <c r="I86" s="89" t="s">
        <v>380</v>
      </c>
      <c r="J86" s="90" t="s">
        <v>381</v>
      </c>
      <c r="K86" s="89">
        <v>-1015</v>
      </c>
      <c r="L86" s="89" t="s">
        <v>236</v>
      </c>
      <c r="M86" s="90" t="s">
        <v>203</v>
      </c>
      <c r="N86" s="90"/>
      <c r="O86" s="91" t="s">
        <v>248</v>
      </c>
      <c r="P86" s="91" t="s">
        <v>377</v>
      </c>
    </row>
    <row r="87" spans="1:16" ht="12.75" customHeight="1">
      <c r="A87" s="43" t="str">
        <f t="shared" si="6"/>
        <v> BBS 64 </v>
      </c>
      <c r="B87" s="18" t="str">
        <f t="shared" si="7"/>
        <v>I</v>
      </c>
      <c r="C87" s="43">
        <f t="shared" si="8"/>
        <v>45317.307999999997</v>
      </c>
      <c r="D87" t="str">
        <f t="shared" si="9"/>
        <v>vis</v>
      </c>
      <c r="E87">
        <f>VLOOKUP(C87,Active!C$21:E$951,3,FALSE)</f>
        <v>-950.02234940845449</v>
      </c>
      <c r="F87" s="18" t="s">
        <v>173</v>
      </c>
      <c r="G87" t="str">
        <f t="shared" si="10"/>
        <v>45317.308</v>
      </c>
      <c r="H87" s="43">
        <f t="shared" si="11"/>
        <v>-950</v>
      </c>
      <c r="I87" s="89" t="s">
        <v>382</v>
      </c>
      <c r="J87" s="90" t="s">
        <v>383</v>
      </c>
      <c r="K87" s="89">
        <v>-950</v>
      </c>
      <c r="L87" s="89" t="s">
        <v>185</v>
      </c>
      <c r="M87" s="90" t="s">
        <v>203</v>
      </c>
      <c r="N87" s="90"/>
      <c r="O87" s="91" t="s">
        <v>384</v>
      </c>
      <c r="P87" s="91" t="s">
        <v>385</v>
      </c>
    </row>
    <row r="88" spans="1:16" ht="12.75" customHeight="1">
      <c r="A88" s="43" t="str">
        <f t="shared" si="6"/>
        <v> BBS 64 </v>
      </c>
      <c r="B88" s="18" t="str">
        <f t="shared" si="7"/>
        <v>I</v>
      </c>
      <c r="C88" s="43">
        <f t="shared" si="8"/>
        <v>45320.330999999998</v>
      </c>
      <c r="D88" t="str">
        <f t="shared" si="9"/>
        <v>vis</v>
      </c>
      <c r="E88">
        <f>VLOOKUP(C88,Active!C$21:E$951,3,FALSE)</f>
        <v>-946.01129136060149</v>
      </c>
      <c r="F88" s="18" t="s">
        <v>173</v>
      </c>
      <c r="G88" t="str">
        <f t="shared" si="10"/>
        <v>45320.331</v>
      </c>
      <c r="H88" s="43">
        <f t="shared" si="11"/>
        <v>-946</v>
      </c>
      <c r="I88" s="89" t="s">
        <v>386</v>
      </c>
      <c r="J88" s="90" t="s">
        <v>387</v>
      </c>
      <c r="K88" s="89">
        <v>-946</v>
      </c>
      <c r="L88" s="89" t="s">
        <v>388</v>
      </c>
      <c r="M88" s="90" t="s">
        <v>203</v>
      </c>
      <c r="N88" s="90"/>
      <c r="O88" s="91" t="s">
        <v>384</v>
      </c>
      <c r="P88" s="91" t="s">
        <v>385</v>
      </c>
    </row>
    <row r="89" spans="1:16" ht="12.75" customHeight="1">
      <c r="A89" s="43" t="str">
        <f t="shared" si="6"/>
        <v> BBS 68 </v>
      </c>
      <c r="B89" s="18" t="str">
        <f t="shared" si="7"/>
        <v>I</v>
      </c>
      <c r="C89" s="43">
        <f t="shared" si="8"/>
        <v>45589.392</v>
      </c>
      <c r="D89" t="str">
        <f t="shared" si="9"/>
        <v>vis</v>
      </c>
      <c r="E89">
        <f>VLOOKUP(C89,Active!C$21:E$951,3,FALSE)</f>
        <v>-589.00854924581154</v>
      </c>
      <c r="F89" s="18" t="s">
        <v>173</v>
      </c>
      <c r="G89" t="str">
        <f t="shared" si="10"/>
        <v>45589.392</v>
      </c>
      <c r="H89" s="43">
        <f t="shared" si="11"/>
        <v>-589</v>
      </c>
      <c r="I89" s="89" t="s">
        <v>389</v>
      </c>
      <c r="J89" s="90" t="s">
        <v>390</v>
      </c>
      <c r="K89" s="89">
        <v>-589</v>
      </c>
      <c r="L89" s="89" t="s">
        <v>236</v>
      </c>
      <c r="M89" s="90" t="s">
        <v>203</v>
      </c>
      <c r="N89" s="90"/>
      <c r="O89" s="91" t="s">
        <v>391</v>
      </c>
      <c r="P89" s="91" t="s">
        <v>392</v>
      </c>
    </row>
    <row r="90" spans="1:16" ht="12.75" customHeight="1">
      <c r="A90" s="43" t="str">
        <f t="shared" si="6"/>
        <v> AOEB 1 </v>
      </c>
      <c r="B90" s="18" t="str">
        <f t="shared" si="7"/>
        <v>I</v>
      </c>
      <c r="C90" s="43">
        <f t="shared" si="8"/>
        <v>45591.656999999999</v>
      </c>
      <c r="D90" t="str">
        <f t="shared" si="9"/>
        <v>vis</v>
      </c>
      <c r="E90">
        <f>VLOOKUP(C90,Active!C$21:E$951,3,FALSE)</f>
        <v>-586.00324111535122</v>
      </c>
      <c r="F90" s="18" t="s">
        <v>173</v>
      </c>
      <c r="G90" t="str">
        <f t="shared" si="10"/>
        <v>45591.657</v>
      </c>
      <c r="H90" s="43">
        <f t="shared" si="11"/>
        <v>-586</v>
      </c>
      <c r="I90" s="89" t="s">
        <v>393</v>
      </c>
      <c r="J90" s="90" t="s">
        <v>394</v>
      </c>
      <c r="K90" s="89">
        <v>-586</v>
      </c>
      <c r="L90" s="89" t="s">
        <v>228</v>
      </c>
      <c r="M90" s="90" t="s">
        <v>203</v>
      </c>
      <c r="N90" s="90"/>
      <c r="O90" s="91" t="s">
        <v>261</v>
      </c>
      <c r="P90" s="91" t="s">
        <v>65</v>
      </c>
    </row>
    <row r="91" spans="1:16" ht="12.75" customHeight="1">
      <c r="A91" s="43" t="str">
        <f t="shared" si="6"/>
        <v> BBS 69 </v>
      </c>
      <c r="B91" s="18" t="str">
        <f t="shared" si="7"/>
        <v>I</v>
      </c>
      <c r="C91" s="43">
        <f t="shared" si="8"/>
        <v>45623.307999999997</v>
      </c>
      <c r="D91" t="str">
        <f t="shared" si="9"/>
        <v>vis</v>
      </c>
      <c r="E91">
        <f>VLOOKUP(C91,Active!C$21:E$951,3,FALSE)</f>
        <v>-544.00721125344455</v>
      </c>
      <c r="F91" s="18" t="s">
        <v>173</v>
      </c>
      <c r="G91" t="str">
        <f t="shared" si="10"/>
        <v>45623.308</v>
      </c>
      <c r="H91" s="43">
        <f t="shared" si="11"/>
        <v>-544</v>
      </c>
      <c r="I91" s="89" t="s">
        <v>395</v>
      </c>
      <c r="J91" s="90" t="s">
        <v>396</v>
      </c>
      <c r="K91" s="89">
        <v>-544</v>
      </c>
      <c r="L91" s="89" t="s">
        <v>397</v>
      </c>
      <c r="M91" s="90" t="s">
        <v>203</v>
      </c>
      <c r="N91" s="90"/>
      <c r="O91" s="91" t="s">
        <v>384</v>
      </c>
      <c r="P91" s="91" t="s">
        <v>398</v>
      </c>
    </row>
    <row r="92" spans="1:16" ht="12.75" customHeight="1">
      <c r="A92" s="43" t="str">
        <f t="shared" si="6"/>
        <v> BBS 69 </v>
      </c>
      <c r="B92" s="18" t="str">
        <f t="shared" si="7"/>
        <v>I</v>
      </c>
      <c r="C92" s="43">
        <f t="shared" si="8"/>
        <v>45623.307999999997</v>
      </c>
      <c r="D92" t="str">
        <f t="shared" si="9"/>
        <v>vis</v>
      </c>
      <c r="E92">
        <f>VLOOKUP(C92,Active!C$21:E$951,3,FALSE)</f>
        <v>-544.00721125344455</v>
      </c>
      <c r="F92" s="18" t="s">
        <v>173</v>
      </c>
      <c r="G92" t="str">
        <f t="shared" si="10"/>
        <v>45623.308</v>
      </c>
      <c r="H92" s="43">
        <f t="shared" si="11"/>
        <v>-544</v>
      </c>
      <c r="I92" s="89" t="s">
        <v>395</v>
      </c>
      <c r="J92" s="90" t="s">
        <v>396</v>
      </c>
      <c r="K92" s="89">
        <v>-544</v>
      </c>
      <c r="L92" s="89" t="s">
        <v>397</v>
      </c>
      <c r="M92" s="90" t="s">
        <v>203</v>
      </c>
      <c r="N92" s="90"/>
      <c r="O92" s="91" t="s">
        <v>391</v>
      </c>
      <c r="P92" s="91" t="s">
        <v>398</v>
      </c>
    </row>
    <row r="93" spans="1:16" ht="12.75" customHeight="1">
      <c r="A93" s="43" t="str">
        <f t="shared" si="6"/>
        <v> BBS 69 </v>
      </c>
      <c r="B93" s="18" t="str">
        <f t="shared" si="7"/>
        <v>I</v>
      </c>
      <c r="C93" s="43">
        <f t="shared" si="8"/>
        <v>45635.372000000003</v>
      </c>
      <c r="D93" t="str">
        <f t="shared" si="9"/>
        <v>vis</v>
      </c>
      <c r="E93">
        <f>VLOOKUP(C93,Active!C$21:E$951,3,FALSE)</f>
        <v>-528.00013077401854</v>
      </c>
      <c r="F93" s="18" t="s">
        <v>173</v>
      </c>
      <c r="G93" t="str">
        <f t="shared" si="10"/>
        <v>45635.372</v>
      </c>
      <c r="H93" s="43">
        <f t="shared" si="11"/>
        <v>-528</v>
      </c>
      <c r="I93" s="89" t="s">
        <v>399</v>
      </c>
      <c r="J93" s="90" t="s">
        <v>400</v>
      </c>
      <c r="K93" s="89">
        <v>-528</v>
      </c>
      <c r="L93" s="89" t="s">
        <v>401</v>
      </c>
      <c r="M93" s="90" t="s">
        <v>203</v>
      </c>
      <c r="N93" s="90"/>
      <c r="O93" s="91" t="s">
        <v>287</v>
      </c>
      <c r="P93" s="91" t="s">
        <v>398</v>
      </c>
    </row>
    <row r="94" spans="1:16" ht="12.75" customHeight="1">
      <c r="A94" s="43" t="str">
        <f t="shared" si="6"/>
        <v> BBS 69 </v>
      </c>
      <c r="B94" s="18" t="str">
        <f t="shared" si="7"/>
        <v>I</v>
      </c>
      <c r="C94" s="43">
        <f t="shared" si="8"/>
        <v>45641.400999999998</v>
      </c>
      <c r="D94" t="str">
        <f t="shared" si="9"/>
        <v>vis</v>
      </c>
      <c r="E94">
        <f>VLOOKUP(C94,Active!C$21:E$951,3,FALSE)</f>
        <v>-520.00057107488612</v>
      </c>
      <c r="F94" s="18" t="s">
        <v>173</v>
      </c>
      <c r="G94" t="str">
        <f t="shared" si="10"/>
        <v>45641.401</v>
      </c>
      <c r="H94" s="43">
        <f t="shared" si="11"/>
        <v>-520</v>
      </c>
      <c r="I94" s="89" t="s">
        <v>402</v>
      </c>
      <c r="J94" s="90" t="s">
        <v>403</v>
      </c>
      <c r="K94" s="89">
        <v>-520</v>
      </c>
      <c r="L94" s="89" t="s">
        <v>401</v>
      </c>
      <c r="M94" s="90" t="s">
        <v>203</v>
      </c>
      <c r="N94" s="90"/>
      <c r="O94" s="91" t="s">
        <v>287</v>
      </c>
      <c r="P94" s="91" t="s">
        <v>398</v>
      </c>
    </row>
    <row r="95" spans="1:16" ht="12.75" customHeight="1">
      <c r="A95" s="43" t="str">
        <f t="shared" si="6"/>
        <v> AOEB 1 </v>
      </c>
      <c r="B95" s="18" t="str">
        <f t="shared" si="7"/>
        <v>I</v>
      </c>
      <c r="C95" s="43">
        <f t="shared" si="8"/>
        <v>45643.656999999999</v>
      </c>
      <c r="D95" t="str">
        <f t="shared" si="9"/>
        <v>vis</v>
      </c>
      <c r="E95">
        <f>VLOOKUP(C95,Active!C$21:E$951,3,FALSE)</f>
        <v>-517.00720456613385</v>
      </c>
      <c r="F95" s="18" t="s">
        <v>173</v>
      </c>
      <c r="G95" t="str">
        <f t="shared" si="10"/>
        <v>45643.657</v>
      </c>
      <c r="H95" s="43">
        <f t="shared" si="11"/>
        <v>-517</v>
      </c>
      <c r="I95" s="89" t="s">
        <v>404</v>
      </c>
      <c r="J95" s="90" t="s">
        <v>405</v>
      </c>
      <c r="K95" s="89">
        <v>-517</v>
      </c>
      <c r="L95" s="89" t="s">
        <v>397</v>
      </c>
      <c r="M95" s="90" t="s">
        <v>203</v>
      </c>
      <c r="N95" s="90"/>
      <c r="O95" s="91" t="s">
        <v>261</v>
      </c>
      <c r="P95" s="91" t="s">
        <v>65</v>
      </c>
    </row>
    <row r="96" spans="1:16" ht="12.75" customHeight="1">
      <c r="A96" s="43" t="str">
        <f t="shared" si="6"/>
        <v> AOEB 1 </v>
      </c>
      <c r="B96" s="18" t="str">
        <f t="shared" si="7"/>
        <v>I</v>
      </c>
      <c r="C96" s="43">
        <f t="shared" si="8"/>
        <v>45643.665000000001</v>
      </c>
      <c r="D96" t="str">
        <f t="shared" si="9"/>
        <v>vis</v>
      </c>
      <c r="E96">
        <f>VLOOKUP(C96,Active!C$21:E$951,3,FALSE)</f>
        <v>-516.99658979127798</v>
      </c>
      <c r="F96" s="18" t="s">
        <v>173</v>
      </c>
      <c r="G96" t="str">
        <f t="shared" si="10"/>
        <v>45643.665</v>
      </c>
      <c r="H96" s="43">
        <f t="shared" si="11"/>
        <v>-517</v>
      </c>
      <c r="I96" s="89" t="s">
        <v>406</v>
      </c>
      <c r="J96" s="90" t="s">
        <v>407</v>
      </c>
      <c r="K96" s="89">
        <v>-517</v>
      </c>
      <c r="L96" s="89" t="s">
        <v>356</v>
      </c>
      <c r="M96" s="90" t="s">
        <v>203</v>
      </c>
      <c r="N96" s="90"/>
      <c r="O96" s="91" t="s">
        <v>408</v>
      </c>
      <c r="P96" s="91" t="s">
        <v>65</v>
      </c>
    </row>
    <row r="97" spans="1:16" ht="12.75" customHeight="1">
      <c r="A97" s="43" t="str">
        <f t="shared" si="6"/>
        <v> BBS 71 </v>
      </c>
      <c r="B97" s="18" t="str">
        <f t="shared" si="7"/>
        <v>I</v>
      </c>
      <c r="C97" s="43">
        <f t="shared" si="8"/>
        <v>45678.324000000001</v>
      </c>
      <c r="D97" t="str">
        <f t="shared" si="9"/>
        <v>vis</v>
      </c>
      <c r="E97">
        <f>VLOOKUP(C97,Active!C$21:E$951,3,FALSE)</f>
        <v>-471.00940458436833</v>
      </c>
      <c r="F97" s="18" t="s">
        <v>173</v>
      </c>
      <c r="G97" t="str">
        <f t="shared" si="10"/>
        <v>45678.324</v>
      </c>
      <c r="H97" s="43">
        <f t="shared" si="11"/>
        <v>-471</v>
      </c>
      <c r="I97" s="89" t="s">
        <v>409</v>
      </c>
      <c r="J97" s="90" t="s">
        <v>410</v>
      </c>
      <c r="K97" s="89">
        <v>-471</v>
      </c>
      <c r="L97" s="89" t="s">
        <v>411</v>
      </c>
      <c r="M97" s="90" t="s">
        <v>203</v>
      </c>
      <c r="N97" s="90"/>
      <c r="O97" s="91" t="s">
        <v>384</v>
      </c>
      <c r="P97" s="91" t="s">
        <v>412</v>
      </c>
    </row>
    <row r="98" spans="1:16" ht="12.75" customHeight="1">
      <c r="A98" s="43" t="str">
        <f t="shared" si="6"/>
        <v> BBS 71 </v>
      </c>
      <c r="B98" s="18" t="str">
        <f t="shared" si="7"/>
        <v>I</v>
      </c>
      <c r="C98" s="43">
        <f t="shared" si="8"/>
        <v>45776.309000000001</v>
      </c>
      <c r="D98" t="str">
        <f t="shared" si="9"/>
        <v>vis</v>
      </c>
      <c r="E98">
        <f>VLOOKUP(C98,Active!C$21:E$951,3,FALSE)</f>
        <v>-340.99831532907785</v>
      </c>
      <c r="F98" s="18" t="s">
        <v>173</v>
      </c>
      <c r="G98" t="str">
        <f t="shared" si="10"/>
        <v>45776.309</v>
      </c>
      <c r="H98" s="43">
        <f t="shared" si="11"/>
        <v>-341</v>
      </c>
      <c r="I98" s="89" t="s">
        <v>413</v>
      </c>
      <c r="J98" s="90" t="s">
        <v>414</v>
      </c>
      <c r="K98" s="89">
        <v>-341</v>
      </c>
      <c r="L98" s="89" t="s">
        <v>328</v>
      </c>
      <c r="M98" s="90" t="s">
        <v>203</v>
      </c>
      <c r="N98" s="90"/>
      <c r="O98" s="91" t="s">
        <v>248</v>
      </c>
      <c r="P98" s="91" t="s">
        <v>412</v>
      </c>
    </row>
    <row r="99" spans="1:16" ht="12.75" customHeight="1">
      <c r="A99" s="43" t="str">
        <f t="shared" si="6"/>
        <v> BBS 73 </v>
      </c>
      <c r="B99" s="18" t="str">
        <f t="shared" si="7"/>
        <v>I</v>
      </c>
      <c r="C99" s="43">
        <f t="shared" si="8"/>
        <v>45916.485000000001</v>
      </c>
      <c r="D99" t="str">
        <f t="shared" si="9"/>
        <v>vis</v>
      </c>
      <c r="E99">
        <f>VLOOKUP(C99,Active!C$21:E$951,3,FALSE)</f>
        <v>-155.00623034209599</v>
      </c>
      <c r="F99" s="18" t="s">
        <v>173</v>
      </c>
      <c r="G99" t="str">
        <f t="shared" si="10"/>
        <v>45916.485</v>
      </c>
      <c r="H99" s="43">
        <f t="shared" si="11"/>
        <v>-155</v>
      </c>
      <c r="I99" s="89" t="s">
        <v>415</v>
      </c>
      <c r="J99" s="90" t="s">
        <v>416</v>
      </c>
      <c r="K99" s="89">
        <v>-155</v>
      </c>
      <c r="L99" s="89" t="s">
        <v>397</v>
      </c>
      <c r="M99" s="90" t="s">
        <v>203</v>
      </c>
      <c r="N99" s="90"/>
      <c r="O99" s="91" t="s">
        <v>248</v>
      </c>
      <c r="P99" s="91" t="s">
        <v>417</v>
      </c>
    </row>
    <row r="100" spans="1:16" ht="12.75" customHeight="1">
      <c r="A100" s="43" t="str">
        <f t="shared" si="6"/>
        <v> BRNO 27 </v>
      </c>
      <c r="B100" s="18" t="str">
        <f t="shared" si="7"/>
        <v>I</v>
      </c>
      <c r="C100" s="43">
        <f t="shared" si="8"/>
        <v>45990.356</v>
      </c>
      <c r="D100" t="str">
        <f t="shared" si="9"/>
        <v>vis</v>
      </c>
      <c r="E100">
        <f>VLOOKUP(C100,Active!C$21:E$951,3,FALSE)</f>
        <v>-56.990726189650225</v>
      </c>
      <c r="F100" s="18" t="s">
        <v>173</v>
      </c>
      <c r="G100" t="str">
        <f t="shared" si="10"/>
        <v>45990.356</v>
      </c>
      <c r="H100" s="43">
        <f t="shared" si="11"/>
        <v>-57</v>
      </c>
      <c r="I100" s="89" t="s">
        <v>418</v>
      </c>
      <c r="J100" s="90" t="s">
        <v>419</v>
      </c>
      <c r="K100" s="89">
        <v>-57</v>
      </c>
      <c r="L100" s="89" t="s">
        <v>221</v>
      </c>
      <c r="M100" s="90" t="s">
        <v>203</v>
      </c>
      <c r="N100" s="90"/>
      <c r="O100" s="91" t="s">
        <v>420</v>
      </c>
      <c r="P100" s="91" t="s">
        <v>421</v>
      </c>
    </row>
    <row r="101" spans="1:16" ht="12.75" customHeight="1">
      <c r="A101" s="43" t="str">
        <f t="shared" si="6"/>
        <v> BBS 74 </v>
      </c>
      <c r="B101" s="18" t="str">
        <f t="shared" si="7"/>
        <v>I</v>
      </c>
      <c r="C101" s="43">
        <f t="shared" si="8"/>
        <v>46005.41</v>
      </c>
      <c r="D101" t="str">
        <f t="shared" si="9"/>
        <v>vis</v>
      </c>
      <c r="E101">
        <f>VLOOKUP(C101,Active!C$21:E$951,3,FALSE)</f>
        <v>-37.016373608646852</v>
      </c>
      <c r="F101" s="18" t="s">
        <v>173</v>
      </c>
      <c r="G101" t="str">
        <f t="shared" si="10"/>
        <v>46005.410</v>
      </c>
      <c r="H101" s="43">
        <f t="shared" si="11"/>
        <v>-37</v>
      </c>
      <c r="I101" s="89" t="s">
        <v>422</v>
      </c>
      <c r="J101" s="90" t="s">
        <v>423</v>
      </c>
      <c r="K101" s="89">
        <v>-37</v>
      </c>
      <c r="L101" s="89" t="s">
        <v>424</v>
      </c>
      <c r="M101" s="90" t="s">
        <v>203</v>
      </c>
      <c r="N101" s="90"/>
      <c r="O101" s="91" t="s">
        <v>248</v>
      </c>
      <c r="P101" s="91" t="s">
        <v>425</v>
      </c>
    </row>
    <row r="102" spans="1:16" ht="12.75" customHeight="1">
      <c r="A102" s="43" t="str">
        <f t="shared" si="6"/>
        <v> AOEB 1 </v>
      </c>
      <c r="B102" s="18" t="str">
        <f t="shared" si="7"/>
        <v>I</v>
      </c>
      <c r="C102" s="43">
        <f t="shared" si="8"/>
        <v>46007.68</v>
      </c>
      <c r="D102" t="str">
        <f t="shared" si="9"/>
        <v>vis</v>
      </c>
      <c r="E102">
        <f>VLOOKUP(C102,Active!C$21:E$951,3,FALSE)</f>
        <v>-34.004431243906417</v>
      </c>
      <c r="F102" s="18" t="s">
        <v>173</v>
      </c>
      <c r="G102" t="str">
        <f t="shared" si="10"/>
        <v>46007.680</v>
      </c>
      <c r="H102" s="43">
        <f t="shared" si="11"/>
        <v>-34</v>
      </c>
      <c r="I102" s="89" t="s">
        <v>426</v>
      </c>
      <c r="J102" s="90" t="s">
        <v>427</v>
      </c>
      <c r="K102" s="89">
        <v>-34</v>
      </c>
      <c r="L102" s="89" t="s">
        <v>322</v>
      </c>
      <c r="M102" s="90" t="s">
        <v>203</v>
      </c>
      <c r="N102" s="90"/>
      <c r="O102" s="91" t="s">
        <v>253</v>
      </c>
      <c r="P102" s="91" t="s">
        <v>65</v>
      </c>
    </row>
    <row r="103" spans="1:16" ht="12.75" customHeight="1">
      <c r="A103" s="43" t="str">
        <f t="shared" si="6"/>
        <v> BBS 74 </v>
      </c>
      <c r="B103" s="18" t="str">
        <f t="shared" si="7"/>
        <v>I</v>
      </c>
      <c r="C103" s="43">
        <f t="shared" si="8"/>
        <v>46029.527000000002</v>
      </c>
      <c r="D103" t="str">
        <f t="shared" si="9"/>
        <v>vis</v>
      </c>
      <c r="E103">
        <f>VLOOKUP(C103,Active!C$21:E$951,3,FALSE)</f>
        <v>-5.0168079652360307</v>
      </c>
      <c r="F103" s="18" t="s">
        <v>173</v>
      </c>
      <c r="G103" t="str">
        <f t="shared" si="10"/>
        <v>46029.527</v>
      </c>
      <c r="H103" s="43">
        <f t="shared" si="11"/>
        <v>-5</v>
      </c>
      <c r="I103" s="89" t="s">
        <v>428</v>
      </c>
      <c r="J103" s="90" t="s">
        <v>429</v>
      </c>
      <c r="K103" s="89">
        <v>-5</v>
      </c>
      <c r="L103" s="89" t="s">
        <v>430</v>
      </c>
      <c r="M103" s="90" t="s">
        <v>203</v>
      </c>
      <c r="N103" s="90"/>
      <c r="O103" s="91" t="s">
        <v>384</v>
      </c>
      <c r="P103" s="91" t="s">
        <v>425</v>
      </c>
    </row>
    <row r="104" spans="1:16" ht="12.75" customHeight="1">
      <c r="A104" s="43" t="str">
        <f t="shared" si="6"/>
        <v> AOEB 1 </v>
      </c>
      <c r="B104" s="18" t="str">
        <f t="shared" si="7"/>
        <v>I</v>
      </c>
      <c r="C104" s="43">
        <f t="shared" si="8"/>
        <v>46029.534</v>
      </c>
      <c r="D104" t="str">
        <f t="shared" si="9"/>
        <v>vis</v>
      </c>
      <c r="E104">
        <f>VLOOKUP(C104,Active!C$21:E$951,3,FALSE)</f>
        <v>-5.0075200372419557</v>
      </c>
      <c r="F104" s="18" t="s">
        <v>173</v>
      </c>
      <c r="G104" t="str">
        <f t="shared" si="10"/>
        <v>46029.534</v>
      </c>
      <c r="H104" s="43">
        <f t="shared" si="11"/>
        <v>-5</v>
      </c>
      <c r="I104" s="89" t="s">
        <v>431</v>
      </c>
      <c r="J104" s="90" t="s">
        <v>432</v>
      </c>
      <c r="K104" s="89">
        <v>-5</v>
      </c>
      <c r="L104" s="89" t="s">
        <v>236</v>
      </c>
      <c r="M104" s="90" t="s">
        <v>203</v>
      </c>
      <c r="N104" s="90"/>
      <c r="O104" s="91" t="s">
        <v>408</v>
      </c>
      <c r="P104" s="91" t="s">
        <v>65</v>
      </c>
    </row>
    <row r="105" spans="1:16" ht="12.75" customHeight="1">
      <c r="A105" s="43" t="str">
        <f t="shared" si="6"/>
        <v> BBS 74 </v>
      </c>
      <c r="B105" s="18" t="str">
        <f t="shared" si="7"/>
        <v>I</v>
      </c>
      <c r="C105" s="43">
        <f t="shared" si="8"/>
        <v>46033.307999999997</v>
      </c>
      <c r="D105" t="str">
        <f t="shared" si="9"/>
        <v>vis</v>
      </c>
      <c r="E105">
        <f>VLOOKUP(C105,Active!C$21:E$951,3,FALSE)</f>
        <v>0</v>
      </c>
      <c r="F105" s="18" t="s">
        <v>173</v>
      </c>
      <c r="G105" t="str">
        <f t="shared" si="10"/>
        <v>46033.308</v>
      </c>
      <c r="H105" s="43">
        <f t="shared" si="11"/>
        <v>0</v>
      </c>
      <c r="I105" s="89" t="s">
        <v>433</v>
      </c>
      <c r="J105" s="90" t="s">
        <v>434</v>
      </c>
      <c r="K105" s="89">
        <v>0</v>
      </c>
      <c r="L105" s="89" t="s">
        <v>190</v>
      </c>
      <c r="M105" s="90" t="s">
        <v>203</v>
      </c>
      <c r="N105" s="90"/>
      <c r="O105" s="91" t="s">
        <v>287</v>
      </c>
      <c r="P105" s="91" t="s">
        <v>425</v>
      </c>
    </row>
    <row r="106" spans="1:16" ht="12.75" customHeight="1">
      <c r="A106" s="43" t="str">
        <f t="shared" si="6"/>
        <v> AOEB 1 </v>
      </c>
      <c r="B106" s="18" t="str">
        <f t="shared" si="7"/>
        <v>I</v>
      </c>
      <c r="C106" s="43">
        <f t="shared" si="8"/>
        <v>46035.57</v>
      </c>
      <c r="D106" t="str">
        <f t="shared" si="9"/>
        <v>vis</v>
      </c>
      <c r="E106">
        <f>VLOOKUP(C106,Active!C$21:E$951,3,FALSE)</f>
        <v>3.0013275898941991</v>
      </c>
      <c r="F106" s="18" t="s">
        <v>173</v>
      </c>
      <c r="G106" t="str">
        <f t="shared" si="10"/>
        <v>46035.570</v>
      </c>
      <c r="H106" s="43">
        <f t="shared" si="11"/>
        <v>3</v>
      </c>
      <c r="I106" s="89" t="s">
        <v>435</v>
      </c>
      <c r="J106" s="90" t="s">
        <v>436</v>
      </c>
      <c r="K106" s="89">
        <v>3</v>
      </c>
      <c r="L106" s="89" t="s">
        <v>328</v>
      </c>
      <c r="M106" s="90" t="s">
        <v>203</v>
      </c>
      <c r="N106" s="90"/>
      <c r="O106" s="91" t="s">
        <v>437</v>
      </c>
      <c r="P106" s="91" t="s">
        <v>65</v>
      </c>
    </row>
    <row r="107" spans="1:16" ht="12.75" customHeight="1">
      <c r="A107" s="43" t="str">
        <f t="shared" si="6"/>
        <v> AOEB 1 </v>
      </c>
      <c r="B107" s="18" t="str">
        <f t="shared" si="7"/>
        <v>I</v>
      </c>
      <c r="C107" s="43">
        <f t="shared" si="8"/>
        <v>46044.614000000001</v>
      </c>
      <c r="D107" t="str">
        <f t="shared" si="9"/>
        <v>vis</v>
      </c>
      <c r="E107">
        <f>VLOOKUP(C107,Active!C$21:E$951,3,FALSE)</f>
        <v>15.001330562033397</v>
      </c>
      <c r="F107" s="18" t="s">
        <v>173</v>
      </c>
      <c r="G107" t="str">
        <f t="shared" si="10"/>
        <v>46044.614</v>
      </c>
      <c r="H107" s="43">
        <f t="shared" si="11"/>
        <v>15</v>
      </c>
      <c r="I107" s="89" t="s">
        <v>438</v>
      </c>
      <c r="J107" s="90" t="s">
        <v>439</v>
      </c>
      <c r="K107" s="89">
        <v>15</v>
      </c>
      <c r="L107" s="89" t="s">
        <v>328</v>
      </c>
      <c r="M107" s="90" t="s">
        <v>203</v>
      </c>
      <c r="N107" s="90"/>
      <c r="O107" s="91" t="s">
        <v>437</v>
      </c>
      <c r="P107" s="91" t="s">
        <v>65</v>
      </c>
    </row>
    <row r="108" spans="1:16" ht="12.75" customHeight="1">
      <c r="A108" s="43" t="str">
        <f t="shared" si="6"/>
        <v> AOEB 1 </v>
      </c>
      <c r="B108" s="18" t="str">
        <f t="shared" si="7"/>
        <v>I</v>
      </c>
      <c r="C108" s="43">
        <f t="shared" si="8"/>
        <v>46056.671999999999</v>
      </c>
      <c r="D108" t="str">
        <f t="shared" si="9"/>
        <v>vis</v>
      </c>
      <c r="E108">
        <f>VLOOKUP(C108,Active!C$21:E$951,3,FALSE)</f>
        <v>31.0004499603079</v>
      </c>
      <c r="F108" s="18" t="s">
        <v>173</v>
      </c>
      <c r="G108" t="str">
        <f t="shared" si="10"/>
        <v>46056.672</v>
      </c>
      <c r="H108" s="43">
        <f t="shared" si="11"/>
        <v>31</v>
      </c>
      <c r="I108" s="89" t="s">
        <v>440</v>
      </c>
      <c r="J108" s="90" t="s">
        <v>441</v>
      </c>
      <c r="K108" s="89">
        <v>31</v>
      </c>
      <c r="L108" s="89" t="s">
        <v>190</v>
      </c>
      <c r="M108" s="90" t="s">
        <v>203</v>
      </c>
      <c r="N108" s="90"/>
      <c r="O108" s="91" t="s">
        <v>442</v>
      </c>
      <c r="P108" s="91" t="s">
        <v>65</v>
      </c>
    </row>
    <row r="109" spans="1:16" ht="12.75" customHeight="1">
      <c r="A109" s="43" t="str">
        <f t="shared" si="6"/>
        <v> BBS 75 </v>
      </c>
      <c r="B109" s="18" t="str">
        <f t="shared" si="7"/>
        <v>I</v>
      </c>
      <c r="C109" s="43">
        <f t="shared" si="8"/>
        <v>46076.26</v>
      </c>
      <c r="D109" t="str">
        <f t="shared" si="9"/>
        <v>vis</v>
      </c>
      <c r="E109">
        <f>VLOOKUP(C109,Active!C$21:E$951,3,FALSE)</f>
        <v>56.990726189659874</v>
      </c>
      <c r="F109" s="18" t="s">
        <v>173</v>
      </c>
      <c r="G109" t="str">
        <f t="shared" si="10"/>
        <v>46076.260</v>
      </c>
      <c r="H109" s="43">
        <f t="shared" si="11"/>
        <v>57</v>
      </c>
      <c r="I109" s="89" t="s">
        <v>443</v>
      </c>
      <c r="J109" s="90" t="s">
        <v>444</v>
      </c>
      <c r="K109" s="89">
        <v>57</v>
      </c>
      <c r="L109" s="89" t="s">
        <v>411</v>
      </c>
      <c r="M109" s="90" t="s">
        <v>203</v>
      </c>
      <c r="N109" s="90"/>
      <c r="O109" s="91" t="s">
        <v>248</v>
      </c>
      <c r="P109" s="91" t="s">
        <v>445</v>
      </c>
    </row>
    <row r="110" spans="1:16" ht="12.75" customHeight="1">
      <c r="A110" s="43" t="str">
        <f t="shared" si="6"/>
        <v> AOEB 1 </v>
      </c>
      <c r="B110" s="18" t="str">
        <f t="shared" si="7"/>
        <v>I</v>
      </c>
      <c r="C110" s="43">
        <f t="shared" si="8"/>
        <v>46322.712</v>
      </c>
      <c r="D110" t="str">
        <f t="shared" si="9"/>
        <v>vis</v>
      </c>
      <c r="E110">
        <f>VLOOKUP(C110,Active!C$21:E$951,3,FALSE)</f>
        <v>383.99478772095881</v>
      </c>
      <c r="F110" s="18" t="s">
        <v>173</v>
      </c>
      <c r="G110" t="str">
        <f t="shared" si="10"/>
        <v>46322.712</v>
      </c>
      <c r="H110" s="43">
        <f t="shared" si="11"/>
        <v>384</v>
      </c>
      <c r="I110" s="89" t="s">
        <v>446</v>
      </c>
      <c r="J110" s="90" t="s">
        <v>447</v>
      </c>
      <c r="K110" s="89">
        <v>384</v>
      </c>
      <c r="L110" s="89" t="s">
        <v>376</v>
      </c>
      <c r="M110" s="90" t="s">
        <v>203</v>
      </c>
      <c r="N110" s="90"/>
      <c r="O110" s="91" t="s">
        <v>253</v>
      </c>
      <c r="P110" s="91" t="s">
        <v>65</v>
      </c>
    </row>
    <row r="111" spans="1:16" ht="12.75" customHeight="1">
      <c r="A111" s="43" t="str">
        <f t="shared" si="6"/>
        <v> BRNO 27 </v>
      </c>
      <c r="B111" s="18" t="str">
        <f t="shared" si="7"/>
        <v>I</v>
      </c>
      <c r="C111" s="43">
        <f t="shared" si="8"/>
        <v>46323.464999999997</v>
      </c>
      <c r="D111" t="str">
        <f t="shared" si="9"/>
        <v>vis</v>
      </c>
      <c r="E111">
        <f>VLOOKUP(C111,Active!C$21:E$951,3,FALSE)</f>
        <v>384.99390340406177</v>
      </c>
      <c r="F111" s="18" t="s">
        <v>173</v>
      </c>
      <c r="G111" t="str">
        <f t="shared" si="10"/>
        <v>46323.465</v>
      </c>
      <c r="H111" s="43">
        <f t="shared" si="11"/>
        <v>385</v>
      </c>
      <c r="I111" s="89" t="s">
        <v>448</v>
      </c>
      <c r="J111" s="90" t="s">
        <v>449</v>
      </c>
      <c r="K111" s="89">
        <v>385</v>
      </c>
      <c r="L111" s="89" t="s">
        <v>397</v>
      </c>
      <c r="M111" s="90" t="s">
        <v>203</v>
      </c>
      <c r="N111" s="90"/>
      <c r="O111" s="91" t="s">
        <v>243</v>
      </c>
      <c r="P111" s="91" t="s">
        <v>421</v>
      </c>
    </row>
    <row r="112" spans="1:16" ht="12.75" customHeight="1">
      <c r="A112" s="43" t="str">
        <f t="shared" si="6"/>
        <v> BRNO 27 </v>
      </c>
      <c r="B112" s="18" t="str">
        <f t="shared" si="7"/>
        <v>I</v>
      </c>
      <c r="C112" s="43">
        <f t="shared" si="8"/>
        <v>46323.466</v>
      </c>
      <c r="D112" t="str">
        <f t="shared" si="9"/>
        <v>vis</v>
      </c>
      <c r="E112">
        <f>VLOOKUP(C112,Active!C$21:E$951,3,FALSE)</f>
        <v>384.99523025092356</v>
      </c>
      <c r="F112" s="18" t="s">
        <v>173</v>
      </c>
      <c r="G112" t="str">
        <f t="shared" si="10"/>
        <v>46323.466</v>
      </c>
      <c r="H112" s="43">
        <f t="shared" si="11"/>
        <v>385</v>
      </c>
      <c r="I112" s="89" t="s">
        <v>450</v>
      </c>
      <c r="J112" s="90" t="s">
        <v>451</v>
      </c>
      <c r="K112" s="89">
        <v>385</v>
      </c>
      <c r="L112" s="89" t="s">
        <v>376</v>
      </c>
      <c r="M112" s="90" t="s">
        <v>203</v>
      </c>
      <c r="N112" s="90"/>
      <c r="O112" s="91" t="s">
        <v>452</v>
      </c>
      <c r="P112" s="91" t="s">
        <v>421</v>
      </c>
    </row>
    <row r="113" spans="1:16" ht="12.75" customHeight="1">
      <c r="A113" s="43" t="str">
        <f t="shared" si="6"/>
        <v> BRNO 27 </v>
      </c>
      <c r="B113" s="18" t="str">
        <f t="shared" si="7"/>
        <v>I</v>
      </c>
      <c r="C113" s="43">
        <f t="shared" si="8"/>
        <v>46323.468999999997</v>
      </c>
      <c r="D113" t="str">
        <f t="shared" si="9"/>
        <v>vis</v>
      </c>
      <c r="E113">
        <f>VLOOKUP(C113,Active!C$21:E$951,3,FALSE)</f>
        <v>384.9992107914897</v>
      </c>
      <c r="F113" s="18" t="s">
        <v>173</v>
      </c>
      <c r="G113" t="str">
        <f t="shared" si="10"/>
        <v>46323.469</v>
      </c>
      <c r="H113" s="43">
        <f t="shared" si="11"/>
        <v>385</v>
      </c>
      <c r="I113" s="89" t="s">
        <v>453</v>
      </c>
      <c r="J113" s="90" t="s">
        <v>454</v>
      </c>
      <c r="K113" s="89">
        <v>385</v>
      </c>
      <c r="L113" s="89" t="s">
        <v>312</v>
      </c>
      <c r="M113" s="90" t="s">
        <v>203</v>
      </c>
      <c r="N113" s="90"/>
      <c r="O113" s="91" t="s">
        <v>455</v>
      </c>
      <c r="P113" s="91" t="s">
        <v>421</v>
      </c>
    </row>
    <row r="114" spans="1:16" ht="12.75" customHeight="1">
      <c r="A114" s="43" t="str">
        <f t="shared" si="6"/>
        <v> AOEB 1 </v>
      </c>
      <c r="B114" s="18" t="str">
        <f t="shared" si="7"/>
        <v>I</v>
      </c>
      <c r="C114" s="43">
        <f t="shared" si="8"/>
        <v>46371.701000000001</v>
      </c>
      <c r="D114" t="str">
        <f t="shared" si="9"/>
        <v>vis</v>
      </c>
      <c r="E114">
        <f>VLOOKUP(C114,Active!C$21:E$951,3,FALSE)</f>
        <v>448.99568838460704</v>
      </c>
      <c r="F114" s="18" t="s">
        <v>173</v>
      </c>
      <c r="G114" t="str">
        <f t="shared" si="10"/>
        <v>46371.701</v>
      </c>
      <c r="H114" s="43">
        <f t="shared" si="11"/>
        <v>449</v>
      </c>
      <c r="I114" s="89" t="s">
        <v>456</v>
      </c>
      <c r="J114" s="90" t="s">
        <v>457</v>
      </c>
      <c r="K114" s="89">
        <v>449</v>
      </c>
      <c r="L114" s="89" t="s">
        <v>322</v>
      </c>
      <c r="M114" s="90" t="s">
        <v>203</v>
      </c>
      <c r="N114" s="90"/>
      <c r="O114" s="91" t="s">
        <v>442</v>
      </c>
      <c r="P114" s="91" t="s">
        <v>65</v>
      </c>
    </row>
    <row r="115" spans="1:16" ht="12.75" customHeight="1">
      <c r="A115" s="43" t="str">
        <f t="shared" si="6"/>
        <v> AOEB 1 </v>
      </c>
      <c r="B115" s="18" t="str">
        <f t="shared" si="7"/>
        <v>I</v>
      </c>
      <c r="C115" s="43">
        <f t="shared" si="8"/>
        <v>46387.53</v>
      </c>
      <c r="D115" t="str">
        <f t="shared" si="9"/>
        <v>vis</v>
      </c>
      <c r="E115">
        <f>VLOOKUP(C115,Active!C$21:E$951,3,FALSE)</f>
        <v>469.99834727955732</v>
      </c>
      <c r="F115" s="18" t="s">
        <v>173</v>
      </c>
      <c r="G115" t="str">
        <f t="shared" si="10"/>
        <v>46387.530</v>
      </c>
      <c r="H115" s="43">
        <f t="shared" si="11"/>
        <v>470</v>
      </c>
      <c r="I115" s="89" t="s">
        <v>458</v>
      </c>
      <c r="J115" s="90" t="s">
        <v>459</v>
      </c>
      <c r="K115" s="89">
        <v>470</v>
      </c>
      <c r="L115" s="89" t="s">
        <v>312</v>
      </c>
      <c r="M115" s="90" t="s">
        <v>203</v>
      </c>
      <c r="N115" s="90"/>
      <c r="O115" s="91" t="s">
        <v>261</v>
      </c>
      <c r="P115" s="91" t="s">
        <v>65</v>
      </c>
    </row>
    <row r="116" spans="1:16" ht="12.75" customHeight="1">
      <c r="A116" s="43" t="str">
        <f t="shared" si="6"/>
        <v> AOEB 1 </v>
      </c>
      <c r="B116" s="18" t="str">
        <f t="shared" si="7"/>
        <v>I</v>
      </c>
      <c r="C116" s="43">
        <f t="shared" si="8"/>
        <v>46442.542999999998</v>
      </c>
      <c r="D116" t="str">
        <f t="shared" si="9"/>
        <v>vis</v>
      </c>
      <c r="E116">
        <f>VLOOKUP(C116,Active!C$21:E$951,3,FALSE)</f>
        <v>542.99217340805785</v>
      </c>
      <c r="F116" s="18" t="s">
        <v>173</v>
      </c>
      <c r="G116" t="str">
        <f t="shared" si="10"/>
        <v>46442.543</v>
      </c>
      <c r="H116" s="43">
        <f t="shared" si="11"/>
        <v>543</v>
      </c>
      <c r="I116" s="89" t="s">
        <v>460</v>
      </c>
      <c r="J116" s="90" t="s">
        <v>461</v>
      </c>
      <c r="K116" s="89">
        <v>543</v>
      </c>
      <c r="L116" s="89" t="s">
        <v>236</v>
      </c>
      <c r="M116" s="90" t="s">
        <v>203</v>
      </c>
      <c r="N116" s="90"/>
      <c r="O116" s="91" t="s">
        <v>253</v>
      </c>
      <c r="P116" s="91" t="s">
        <v>65</v>
      </c>
    </row>
    <row r="117" spans="1:16" ht="12.75" customHeight="1">
      <c r="A117" s="43" t="str">
        <f t="shared" si="6"/>
        <v> AOEB 1 </v>
      </c>
      <c r="B117" s="18" t="str">
        <f t="shared" si="7"/>
        <v>I</v>
      </c>
      <c r="C117" s="43">
        <f t="shared" si="8"/>
        <v>46711.601000000002</v>
      </c>
      <c r="D117" t="str">
        <f t="shared" si="9"/>
        <v>vis</v>
      </c>
      <c r="E117">
        <f>VLOOKUP(C117,Active!C$21:E$951,3,FALSE)</f>
        <v>899.99093498228171</v>
      </c>
      <c r="F117" s="18" t="s">
        <v>173</v>
      </c>
      <c r="G117" t="str">
        <f t="shared" si="10"/>
        <v>46711.601</v>
      </c>
      <c r="H117" s="43">
        <f t="shared" si="11"/>
        <v>900</v>
      </c>
      <c r="I117" s="89" t="s">
        <v>462</v>
      </c>
      <c r="J117" s="90" t="s">
        <v>463</v>
      </c>
      <c r="K117" s="89">
        <v>900</v>
      </c>
      <c r="L117" s="89" t="s">
        <v>411</v>
      </c>
      <c r="M117" s="90" t="s">
        <v>203</v>
      </c>
      <c r="N117" s="90"/>
      <c r="O117" s="91" t="s">
        <v>253</v>
      </c>
      <c r="P117" s="91" t="s">
        <v>65</v>
      </c>
    </row>
    <row r="118" spans="1:16" ht="12.75" customHeight="1">
      <c r="A118" s="43" t="str">
        <f t="shared" si="6"/>
        <v> AOEB 1 </v>
      </c>
      <c r="B118" s="18" t="str">
        <f t="shared" si="7"/>
        <v>I</v>
      </c>
      <c r="C118" s="43">
        <f t="shared" si="8"/>
        <v>46714.616999999998</v>
      </c>
      <c r="D118" t="str">
        <f t="shared" si="9"/>
        <v>vis</v>
      </c>
      <c r="E118">
        <f>VLOOKUP(C118,Active!C$21:E$951,3,FALSE)</f>
        <v>903.99270510213091</v>
      </c>
      <c r="F118" s="18" t="s">
        <v>173</v>
      </c>
      <c r="G118" t="str">
        <f t="shared" si="10"/>
        <v>46714.617</v>
      </c>
      <c r="H118" s="43">
        <f t="shared" si="11"/>
        <v>904</v>
      </c>
      <c r="I118" s="89" t="s">
        <v>464</v>
      </c>
      <c r="J118" s="90" t="s">
        <v>465</v>
      </c>
      <c r="K118" s="89">
        <v>904</v>
      </c>
      <c r="L118" s="89" t="s">
        <v>397</v>
      </c>
      <c r="M118" s="90" t="s">
        <v>203</v>
      </c>
      <c r="N118" s="90"/>
      <c r="O118" s="91" t="s">
        <v>253</v>
      </c>
      <c r="P118" s="91" t="s">
        <v>65</v>
      </c>
    </row>
    <row r="119" spans="1:16" ht="12.75" customHeight="1">
      <c r="A119" s="43" t="str">
        <f t="shared" si="6"/>
        <v> AOEB 1 </v>
      </c>
      <c r="B119" s="18" t="str">
        <f t="shared" si="7"/>
        <v>I</v>
      </c>
      <c r="C119" s="43">
        <f t="shared" si="8"/>
        <v>46714.618000000002</v>
      </c>
      <c r="D119" t="str">
        <f t="shared" si="9"/>
        <v>vis</v>
      </c>
      <c r="E119">
        <f>VLOOKUP(C119,Active!C$21:E$951,3,FALSE)</f>
        <v>903.99403194899276</v>
      </c>
      <c r="F119" s="18" t="s">
        <v>173</v>
      </c>
      <c r="G119" t="str">
        <f t="shared" si="10"/>
        <v>46714.618</v>
      </c>
      <c r="H119" s="43">
        <f t="shared" si="11"/>
        <v>904</v>
      </c>
      <c r="I119" s="89" t="s">
        <v>466</v>
      </c>
      <c r="J119" s="90" t="s">
        <v>467</v>
      </c>
      <c r="K119" s="89">
        <v>904</v>
      </c>
      <c r="L119" s="89" t="s">
        <v>376</v>
      </c>
      <c r="M119" s="90" t="s">
        <v>203</v>
      </c>
      <c r="N119" s="90"/>
      <c r="O119" s="91" t="s">
        <v>261</v>
      </c>
      <c r="P119" s="91" t="s">
        <v>65</v>
      </c>
    </row>
    <row r="120" spans="1:16" ht="12.75" customHeight="1">
      <c r="A120" s="43" t="str">
        <f t="shared" si="6"/>
        <v> AOEB 1 </v>
      </c>
      <c r="B120" s="18" t="str">
        <f t="shared" si="7"/>
        <v>I</v>
      </c>
      <c r="C120" s="43">
        <f t="shared" si="8"/>
        <v>46723.661999999997</v>
      </c>
      <c r="D120" t="str">
        <f t="shared" si="9"/>
        <v>vis</v>
      </c>
      <c r="E120">
        <f>VLOOKUP(C120,Active!C$21:E$951,3,FALSE)</f>
        <v>915.99403492112231</v>
      </c>
      <c r="F120" s="18" t="s">
        <v>173</v>
      </c>
      <c r="G120" t="str">
        <f t="shared" si="10"/>
        <v>46723.662</v>
      </c>
      <c r="H120" s="43">
        <f t="shared" si="11"/>
        <v>916</v>
      </c>
      <c r="I120" s="89" t="s">
        <v>468</v>
      </c>
      <c r="J120" s="90" t="s">
        <v>469</v>
      </c>
      <c r="K120" s="89">
        <v>916</v>
      </c>
      <c r="L120" s="89" t="s">
        <v>376</v>
      </c>
      <c r="M120" s="90" t="s">
        <v>203</v>
      </c>
      <c r="N120" s="90"/>
      <c r="O120" s="91" t="s">
        <v>253</v>
      </c>
      <c r="P120" s="91" t="s">
        <v>65</v>
      </c>
    </row>
    <row r="121" spans="1:16" ht="12.75" customHeight="1">
      <c r="A121" s="43" t="str">
        <f t="shared" si="6"/>
        <v> BBS 82 </v>
      </c>
      <c r="B121" s="18" t="str">
        <f t="shared" si="7"/>
        <v>I</v>
      </c>
      <c r="C121" s="43">
        <f t="shared" si="8"/>
        <v>46764.358</v>
      </c>
      <c r="D121" t="str">
        <f t="shared" si="9"/>
        <v>vis</v>
      </c>
      <c r="E121">
        <f>VLOOKUP(C121,Active!C$21:E$951,3,FALSE)</f>
        <v>969.99139460202991</v>
      </c>
      <c r="F121" s="18" t="s">
        <v>173</v>
      </c>
      <c r="G121" t="str">
        <f t="shared" si="10"/>
        <v>46764.358</v>
      </c>
      <c r="H121" s="43">
        <f t="shared" si="11"/>
        <v>970</v>
      </c>
      <c r="I121" s="89" t="s">
        <v>470</v>
      </c>
      <c r="J121" s="90" t="s">
        <v>471</v>
      </c>
      <c r="K121" s="89">
        <v>970</v>
      </c>
      <c r="L121" s="89" t="s">
        <v>236</v>
      </c>
      <c r="M121" s="90" t="s">
        <v>203</v>
      </c>
      <c r="N121" s="90"/>
      <c r="O121" s="91" t="s">
        <v>287</v>
      </c>
      <c r="P121" s="91" t="s">
        <v>472</v>
      </c>
    </row>
    <row r="122" spans="1:16" ht="12.75" customHeight="1">
      <c r="A122" s="43" t="str">
        <f t="shared" si="6"/>
        <v> BBS 83 </v>
      </c>
      <c r="B122" s="18" t="str">
        <f t="shared" si="7"/>
        <v>I</v>
      </c>
      <c r="C122" s="43">
        <f t="shared" si="8"/>
        <v>46819.377</v>
      </c>
      <c r="D122" t="str">
        <f t="shared" si="9"/>
        <v>vis</v>
      </c>
      <c r="E122">
        <f>VLOOKUP(C122,Active!C$21:E$951,3,FALSE)</f>
        <v>1042.9931818116722</v>
      </c>
      <c r="F122" s="18" t="s">
        <v>173</v>
      </c>
      <c r="G122" t="str">
        <f t="shared" si="10"/>
        <v>46819.377</v>
      </c>
      <c r="H122" s="43">
        <f t="shared" si="11"/>
        <v>1043</v>
      </c>
      <c r="I122" s="89" t="s">
        <v>473</v>
      </c>
      <c r="J122" s="90" t="s">
        <v>474</v>
      </c>
      <c r="K122" s="89">
        <v>1043</v>
      </c>
      <c r="L122" s="89" t="s">
        <v>397</v>
      </c>
      <c r="M122" s="90" t="s">
        <v>203</v>
      </c>
      <c r="N122" s="90"/>
      <c r="O122" s="91" t="s">
        <v>287</v>
      </c>
      <c r="P122" s="91" t="s">
        <v>475</v>
      </c>
    </row>
    <row r="123" spans="1:16" ht="12.75" customHeight="1">
      <c r="A123" s="43" t="str">
        <f t="shared" si="6"/>
        <v> BBS 85 </v>
      </c>
      <c r="B123" s="18" t="str">
        <f t="shared" si="7"/>
        <v>I</v>
      </c>
      <c r="C123" s="43">
        <f t="shared" si="8"/>
        <v>47039.440999999999</v>
      </c>
      <c r="D123" t="str">
        <f t="shared" si="9"/>
        <v>vis</v>
      </c>
      <c r="E123">
        <f>VLOOKUP(C123,Active!C$21:E$951,3,FALSE)</f>
        <v>1334.9844084879583</v>
      </c>
      <c r="F123" s="18" t="s">
        <v>173</v>
      </c>
      <c r="G123" t="str">
        <f t="shared" si="10"/>
        <v>47039.441</v>
      </c>
      <c r="H123" s="43">
        <f t="shared" si="11"/>
        <v>1335</v>
      </c>
      <c r="I123" s="89" t="s">
        <v>476</v>
      </c>
      <c r="J123" s="90" t="s">
        <v>477</v>
      </c>
      <c r="K123" s="89">
        <v>1335</v>
      </c>
      <c r="L123" s="89" t="s">
        <v>424</v>
      </c>
      <c r="M123" s="90" t="s">
        <v>203</v>
      </c>
      <c r="N123" s="90"/>
      <c r="O123" s="91" t="s">
        <v>287</v>
      </c>
      <c r="P123" s="91" t="s">
        <v>478</v>
      </c>
    </row>
    <row r="124" spans="1:16" ht="12.75" customHeight="1">
      <c r="A124" s="43" t="str">
        <f t="shared" si="6"/>
        <v> BBS 86 </v>
      </c>
      <c r="B124" s="18" t="str">
        <f t="shared" si="7"/>
        <v>I</v>
      </c>
      <c r="C124" s="43">
        <f t="shared" si="8"/>
        <v>47088.430999999997</v>
      </c>
      <c r="D124" t="str">
        <f t="shared" si="9"/>
        <v>vis</v>
      </c>
      <c r="E124">
        <f>VLOOKUP(C124,Active!C$21:E$951,3,FALSE)</f>
        <v>1399.9866359984585</v>
      </c>
      <c r="F124" s="18" t="s">
        <v>173</v>
      </c>
      <c r="G124" t="str">
        <f t="shared" si="10"/>
        <v>47088.431</v>
      </c>
      <c r="H124" s="43">
        <f t="shared" si="11"/>
        <v>1400</v>
      </c>
      <c r="I124" s="89" t="s">
        <v>479</v>
      </c>
      <c r="J124" s="90" t="s">
        <v>480</v>
      </c>
      <c r="K124" s="89">
        <v>1400</v>
      </c>
      <c r="L124" s="89" t="s">
        <v>481</v>
      </c>
      <c r="M124" s="90" t="s">
        <v>203</v>
      </c>
      <c r="N124" s="90"/>
      <c r="O124" s="91" t="s">
        <v>287</v>
      </c>
      <c r="P124" s="91" t="s">
        <v>482</v>
      </c>
    </row>
    <row r="125" spans="1:16" ht="12.75" customHeight="1">
      <c r="A125" s="43" t="str">
        <f t="shared" si="6"/>
        <v> AOEB 1 </v>
      </c>
      <c r="B125" s="18" t="str">
        <f t="shared" si="7"/>
        <v>I</v>
      </c>
      <c r="C125" s="43">
        <f t="shared" si="8"/>
        <v>47112.546999999999</v>
      </c>
      <c r="D125" t="str">
        <f t="shared" si="9"/>
        <v>vis</v>
      </c>
      <c r="E125">
        <f>VLOOKUP(C125,Active!C$21:E$951,3,FALSE)</f>
        <v>1431.9848747950173</v>
      </c>
      <c r="F125" s="18" t="s">
        <v>173</v>
      </c>
      <c r="G125" t="str">
        <f t="shared" si="10"/>
        <v>47112.547</v>
      </c>
      <c r="H125" s="43">
        <f t="shared" si="11"/>
        <v>1432</v>
      </c>
      <c r="I125" s="89" t="s">
        <v>483</v>
      </c>
      <c r="J125" s="90" t="s">
        <v>484</v>
      </c>
      <c r="K125" s="89">
        <v>1432</v>
      </c>
      <c r="L125" s="89" t="s">
        <v>485</v>
      </c>
      <c r="M125" s="90" t="s">
        <v>203</v>
      </c>
      <c r="N125" s="90"/>
      <c r="O125" s="91" t="s">
        <v>253</v>
      </c>
      <c r="P125" s="91" t="s">
        <v>65</v>
      </c>
    </row>
    <row r="126" spans="1:16" ht="12.75" customHeight="1">
      <c r="A126" s="43" t="str">
        <f t="shared" si="6"/>
        <v> AOEB 1 </v>
      </c>
      <c r="B126" s="18" t="str">
        <f t="shared" si="7"/>
        <v>I</v>
      </c>
      <c r="C126" s="43">
        <f t="shared" si="8"/>
        <v>47118.572</v>
      </c>
      <c r="D126" t="str">
        <f t="shared" si="9"/>
        <v>vis</v>
      </c>
      <c r="E126">
        <f>VLOOKUP(C126,Active!C$21:E$951,3,FALSE)</f>
        <v>1439.9791271067313</v>
      </c>
      <c r="F126" s="18" t="s">
        <v>173</v>
      </c>
      <c r="G126" t="str">
        <f t="shared" si="10"/>
        <v>47118.572</v>
      </c>
      <c r="H126" s="43">
        <f t="shared" si="11"/>
        <v>1440</v>
      </c>
      <c r="I126" s="89" t="s">
        <v>486</v>
      </c>
      <c r="J126" s="90" t="s">
        <v>487</v>
      </c>
      <c r="K126" s="89">
        <v>1440</v>
      </c>
      <c r="L126" s="89" t="s">
        <v>488</v>
      </c>
      <c r="M126" s="90" t="s">
        <v>203</v>
      </c>
      <c r="N126" s="90"/>
      <c r="O126" s="91" t="s">
        <v>253</v>
      </c>
      <c r="P126" s="91" t="s">
        <v>65</v>
      </c>
    </row>
    <row r="127" spans="1:16" ht="12.75" customHeight="1">
      <c r="A127" s="43" t="str">
        <f t="shared" si="6"/>
        <v> BBS 86 </v>
      </c>
      <c r="B127" s="18" t="str">
        <f t="shared" si="7"/>
        <v>I</v>
      </c>
      <c r="C127" s="43">
        <f t="shared" si="8"/>
        <v>47149.474000000002</v>
      </c>
      <c r="D127" t="str">
        <f t="shared" si="9"/>
        <v>vis</v>
      </c>
      <c r="E127">
        <f>VLOOKUP(C127,Active!C$21:E$951,3,FALSE)</f>
        <v>1480.9813486729629</v>
      </c>
      <c r="F127" s="18" t="s">
        <v>173</v>
      </c>
      <c r="G127" t="str">
        <f t="shared" si="10"/>
        <v>47149.474</v>
      </c>
      <c r="H127" s="43">
        <f t="shared" si="11"/>
        <v>1481</v>
      </c>
      <c r="I127" s="89" t="s">
        <v>489</v>
      </c>
      <c r="J127" s="90" t="s">
        <v>490</v>
      </c>
      <c r="K127" s="89">
        <v>1481</v>
      </c>
      <c r="L127" s="89" t="s">
        <v>491</v>
      </c>
      <c r="M127" s="90" t="s">
        <v>203</v>
      </c>
      <c r="N127" s="90"/>
      <c r="O127" s="91" t="s">
        <v>248</v>
      </c>
      <c r="P127" s="91" t="s">
        <v>482</v>
      </c>
    </row>
    <row r="128" spans="1:16" ht="12.75" customHeight="1">
      <c r="A128" s="43" t="str">
        <f t="shared" si="6"/>
        <v> BBS 86 </v>
      </c>
      <c r="B128" s="18" t="str">
        <f t="shared" si="7"/>
        <v>I</v>
      </c>
      <c r="C128" s="43">
        <f t="shared" si="8"/>
        <v>47156.264999999999</v>
      </c>
      <c r="D128" t="str">
        <f t="shared" si="9"/>
        <v>vis</v>
      </c>
      <c r="E128">
        <f>VLOOKUP(C128,Active!C$21:E$951,3,FALSE)</f>
        <v>1489.9919656769159</v>
      </c>
      <c r="F128" s="18" t="s">
        <v>173</v>
      </c>
      <c r="G128" t="str">
        <f t="shared" si="10"/>
        <v>47156.265</v>
      </c>
      <c r="H128" s="43">
        <f t="shared" si="11"/>
        <v>1490</v>
      </c>
      <c r="I128" s="89" t="s">
        <v>492</v>
      </c>
      <c r="J128" s="90" t="s">
        <v>493</v>
      </c>
      <c r="K128" s="89">
        <v>1490</v>
      </c>
      <c r="L128" s="89" t="s">
        <v>236</v>
      </c>
      <c r="M128" s="90" t="s">
        <v>203</v>
      </c>
      <c r="N128" s="90"/>
      <c r="O128" s="91" t="s">
        <v>287</v>
      </c>
      <c r="P128" s="91" t="s">
        <v>482</v>
      </c>
    </row>
    <row r="129" spans="1:16" ht="12.75" customHeight="1">
      <c r="A129" s="43" t="str">
        <f t="shared" si="6"/>
        <v> AOEB 1 </v>
      </c>
      <c r="B129" s="18" t="str">
        <f t="shared" si="7"/>
        <v>I</v>
      </c>
      <c r="C129" s="43">
        <f t="shared" si="8"/>
        <v>47161.542999999998</v>
      </c>
      <c r="D129" t="str">
        <f t="shared" si="9"/>
        <v>vis</v>
      </c>
      <c r="E129">
        <f>VLOOKUP(C129,Active!C$21:E$951,3,FALSE)</f>
        <v>1496.9950633866595</v>
      </c>
      <c r="F129" s="18" t="s">
        <v>173</v>
      </c>
      <c r="G129" t="str">
        <f t="shared" si="10"/>
        <v>47161.543</v>
      </c>
      <c r="H129" s="43">
        <f t="shared" si="11"/>
        <v>1497</v>
      </c>
      <c r="I129" s="89" t="s">
        <v>494</v>
      </c>
      <c r="J129" s="90" t="s">
        <v>495</v>
      </c>
      <c r="K129" s="89">
        <v>1497</v>
      </c>
      <c r="L129" s="89" t="s">
        <v>376</v>
      </c>
      <c r="M129" s="90" t="s">
        <v>203</v>
      </c>
      <c r="N129" s="90"/>
      <c r="O129" s="91" t="s">
        <v>261</v>
      </c>
      <c r="P129" s="91" t="s">
        <v>65</v>
      </c>
    </row>
    <row r="130" spans="1:16" ht="12.75" customHeight="1">
      <c r="A130" s="43" t="str">
        <f t="shared" si="6"/>
        <v> BBS 87 </v>
      </c>
      <c r="B130" s="18" t="str">
        <f t="shared" si="7"/>
        <v>I</v>
      </c>
      <c r="C130" s="43">
        <f t="shared" si="8"/>
        <v>47177.366000000002</v>
      </c>
      <c r="D130" t="str">
        <f t="shared" si="9"/>
        <v>vis</v>
      </c>
      <c r="E130">
        <f>VLOOKUP(C130,Active!C$21:E$951,3,FALSE)</f>
        <v>1517.9897612004775</v>
      </c>
      <c r="F130" s="18" t="s">
        <v>173</v>
      </c>
      <c r="G130" t="str">
        <f t="shared" si="10"/>
        <v>47177.366</v>
      </c>
      <c r="H130" s="43">
        <f t="shared" si="11"/>
        <v>1518</v>
      </c>
      <c r="I130" s="89" t="s">
        <v>496</v>
      </c>
      <c r="J130" s="90" t="s">
        <v>497</v>
      </c>
      <c r="K130" s="89">
        <v>1518</v>
      </c>
      <c r="L130" s="89" t="s">
        <v>182</v>
      </c>
      <c r="M130" s="90" t="s">
        <v>203</v>
      </c>
      <c r="N130" s="90"/>
      <c r="O130" s="91" t="s">
        <v>287</v>
      </c>
      <c r="P130" s="91" t="s">
        <v>498</v>
      </c>
    </row>
    <row r="131" spans="1:16" ht="12.75" customHeight="1">
      <c r="A131" s="43" t="str">
        <f t="shared" si="6"/>
        <v> AOEB 1 </v>
      </c>
      <c r="B131" s="18" t="str">
        <f t="shared" si="7"/>
        <v>I</v>
      </c>
      <c r="C131" s="43">
        <f t="shared" si="8"/>
        <v>47200.724000000002</v>
      </c>
      <c r="D131" t="str">
        <f t="shared" si="9"/>
        <v>vis</v>
      </c>
      <c r="E131">
        <f>VLOOKUP(C131,Active!C$21:E$951,3,FALSE)</f>
        <v>1548.9822500796436</v>
      </c>
      <c r="F131" s="18" t="s">
        <v>173</v>
      </c>
      <c r="G131" t="str">
        <f t="shared" si="10"/>
        <v>47200.724</v>
      </c>
      <c r="H131" s="43">
        <f t="shared" si="11"/>
        <v>1549</v>
      </c>
      <c r="I131" s="89" t="s">
        <v>499</v>
      </c>
      <c r="J131" s="90" t="s">
        <v>500</v>
      </c>
      <c r="K131" s="89">
        <v>1549</v>
      </c>
      <c r="L131" s="89" t="s">
        <v>430</v>
      </c>
      <c r="M131" s="90" t="s">
        <v>203</v>
      </c>
      <c r="N131" s="90"/>
      <c r="O131" s="91" t="s">
        <v>442</v>
      </c>
      <c r="P131" s="91" t="s">
        <v>65</v>
      </c>
    </row>
    <row r="132" spans="1:16" ht="12.75" customHeight="1">
      <c r="A132" s="43" t="str">
        <f t="shared" si="6"/>
        <v> BBS 87 </v>
      </c>
      <c r="B132" s="18" t="str">
        <f t="shared" si="7"/>
        <v>I</v>
      </c>
      <c r="C132" s="43">
        <f t="shared" si="8"/>
        <v>47211.288</v>
      </c>
      <c r="D132" t="str">
        <f t="shared" si="9"/>
        <v>vis</v>
      </c>
      <c r="E132">
        <f>VLOOKUP(C132,Active!C$21:E$951,3,FALSE)</f>
        <v>1562.9990602739863</v>
      </c>
      <c r="F132" s="18" t="s">
        <v>173</v>
      </c>
      <c r="G132" t="str">
        <f t="shared" si="10"/>
        <v>47211.288</v>
      </c>
      <c r="H132" s="43">
        <f t="shared" si="11"/>
        <v>1563</v>
      </c>
      <c r="I132" s="89" t="s">
        <v>501</v>
      </c>
      <c r="J132" s="90" t="s">
        <v>502</v>
      </c>
      <c r="K132" s="89">
        <v>1563</v>
      </c>
      <c r="L132" s="89" t="s">
        <v>312</v>
      </c>
      <c r="M132" s="90" t="s">
        <v>203</v>
      </c>
      <c r="N132" s="90"/>
      <c r="O132" s="91" t="s">
        <v>287</v>
      </c>
      <c r="P132" s="91" t="s">
        <v>498</v>
      </c>
    </row>
    <row r="133" spans="1:16" ht="12.75" customHeight="1">
      <c r="A133" s="43" t="str">
        <f t="shared" si="6"/>
        <v> BBS 89 </v>
      </c>
      <c r="B133" s="18" t="str">
        <f t="shared" si="7"/>
        <v>I</v>
      </c>
      <c r="C133" s="43">
        <f t="shared" si="8"/>
        <v>47415.519999999997</v>
      </c>
      <c r="D133" t="str">
        <f t="shared" si="9"/>
        <v>vis</v>
      </c>
      <c r="E133">
        <f>VLOOKUP(C133,Active!C$21:E$951,3,FALSE)</f>
        <v>1833.9836475147461</v>
      </c>
      <c r="F133" s="18" t="s">
        <v>173</v>
      </c>
      <c r="G133" t="str">
        <f t="shared" si="10"/>
        <v>47415.520</v>
      </c>
      <c r="H133" s="43">
        <f t="shared" si="11"/>
        <v>1834</v>
      </c>
      <c r="I133" s="89" t="s">
        <v>503</v>
      </c>
      <c r="J133" s="90" t="s">
        <v>504</v>
      </c>
      <c r="K133" s="89">
        <v>1834</v>
      </c>
      <c r="L133" s="89" t="s">
        <v>424</v>
      </c>
      <c r="M133" s="90" t="s">
        <v>203</v>
      </c>
      <c r="N133" s="90"/>
      <c r="O133" s="91" t="s">
        <v>248</v>
      </c>
      <c r="P133" s="91" t="s">
        <v>505</v>
      </c>
    </row>
    <row r="134" spans="1:16" ht="12.75" customHeight="1">
      <c r="A134" s="43" t="str">
        <f t="shared" si="6"/>
        <v> BRNO 30 </v>
      </c>
      <c r="B134" s="18" t="str">
        <f t="shared" si="7"/>
        <v>I</v>
      </c>
      <c r="C134" s="43">
        <f t="shared" si="8"/>
        <v>47415.527000000002</v>
      </c>
      <c r="D134" t="str">
        <f t="shared" si="9"/>
        <v>vis</v>
      </c>
      <c r="E134">
        <f>VLOOKUP(C134,Active!C$21:E$951,3,FALSE)</f>
        <v>1833.99293544275</v>
      </c>
      <c r="F134" s="18" t="s">
        <v>173</v>
      </c>
      <c r="G134" t="str">
        <f t="shared" si="10"/>
        <v>47415.527</v>
      </c>
      <c r="H134" s="43">
        <f t="shared" si="11"/>
        <v>1834</v>
      </c>
      <c r="I134" s="89" t="s">
        <v>506</v>
      </c>
      <c r="J134" s="90" t="s">
        <v>507</v>
      </c>
      <c r="K134" s="89">
        <v>1834</v>
      </c>
      <c r="L134" s="89" t="s">
        <v>397</v>
      </c>
      <c r="M134" s="90" t="s">
        <v>203</v>
      </c>
      <c r="N134" s="90"/>
      <c r="O134" s="91" t="s">
        <v>508</v>
      </c>
      <c r="P134" s="91" t="s">
        <v>509</v>
      </c>
    </row>
    <row r="135" spans="1:16" ht="12.75" customHeight="1">
      <c r="A135" s="43" t="str">
        <f t="shared" si="6"/>
        <v> BRNO 30 </v>
      </c>
      <c r="B135" s="18" t="str">
        <f t="shared" si="7"/>
        <v>I</v>
      </c>
      <c r="C135" s="43">
        <f t="shared" si="8"/>
        <v>47415.53</v>
      </c>
      <c r="D135" t="str">
        <f t="shared" si="9"/>
        <v>vis</v>
      </c>
      <c r="E135">
        <f>VLOOKUP(C135,Active!C$21:E$951,3,FALSE)</f>
        <v>1833.9969159833161</v>
      </c>
      <c r="F135" s="18" t="s">
        <v>173</v>
      </c>
      <c r="G135" t="str">
        <f t="shared" si="10"/>
        <v>47415.530</v>
      </c>
      <c r="H135" s="43">
        <f t="shared" si="11"/>
        <v>1834</v>
      </c>
      <c r="I135" s="89" t="s">
        <v>510</v>
      </c>
      <c r="J135" s="90" t="s">
        <v>511</v>
      </c>
      <c r="K135" s="89">
        <v>1834</v>
      </c>
      <c r="L135" s="89" t="s">
        <v>228</v>
      </c>
      <c r="M135" s="90" t="s">
        <v>203</v>
      </c>
      <c r="N135" s="90"/>
      <c r="O135" s="91" t="s">
        <v>512</v>
      </c>
      <c r="P135" s="91" t="s">
        <v>509</v>
      </c>
    </row>
    <row r="136" spans="1:16" ht="12.75" customHeight="1">
      <c r="A136" s="43" t="str">
        <f t="shared" si="6"/>
        <v> AOEB 1 </v>
      </c>
      <c r="B136" s="18" t="str">
        <f t="shared" si="7"/>
        <v>I</v>
      </c>
      <c r="C136" s="43">
        <f t="shared" si="8"/>
        <v>47448.682000000001</v>
      </c>
      <c r="D136" t="str">
        <f t="shared" si="9"/>
        <v>vis</v>
      </c>
      <c r="E136">
        <f>VLOOKUP(C136,Active!C$21:E$951,3,FALSE)</f>
        <v>1877.9845429771581</v>
      </c>
      <c r="F136" s="18" t="s">
        <v>173</v>
      </c>
      <c r="G136" t="str">
        <f t="shared" si="10"/>
        <v>47448.682</v>
      </c>
      <c r="H136" s="43">
        <f t="shared" si="11"/>
        <v>1878</v>
      </c>
      <c r="I136" s="89" t="s">
        <v>513</v>
      </c>
      <c r="J136" s="90" t="s">
        <v>514</v>
      </c>
      <c r="K136" s="89">
        <v>1878</v>
      </c>
      <c r="L136" s="89" t="s">
        <v>424</v>
      </c>
      <c r="M136" s="90" t="s">
        <v>203</v>
      </c>
      <c r="N136" s="90"/>
      <c r="O136" s="91" t="s">
        <v>253</v>
      </c>
      <c r="P136" s="91" t="s">
        <v>65</v>
      </c>
    </row>
    <row r="137" spans="1:16" ht="12.75" customHeight="1">
      <c r="A137" s="43" t="str">
        <f t="shared" si="6"/>
        <v> BRNO 30 </v>
      </c>
      <c r="B137" s="18" t="str">
        <f t="shared" si="7"/>
        <v>I</v>
      </c>
      <c r="C137" s="43">
        <f t="shared" si="8"/>
        <v>47470.542999999998</v>
      </c>
      <c r="D137" t="str">
        <f t="shared" si="9"/>
        <v>vis</v>
      </c>
      <c r="E137">
        <f>VLOOKUP(C137,Active!C$21:E$951,3,FALSE)</f>
        <v>1906.9907421118164</v>
      </c>
      <c r="F137" s="18" t="s">
        <v>173</v>
      </c>
      <c r="G137" t="str">
        <f t="shared" si="10"/>
        <v>47470.543</v>
      </c>
      <c r="H137" s="43">
        <f t="shared" si="11"/>
        <v>1907</v>
      </c>
      <c r="I137" s="89" t="s">
        <v>515</v>
      </c>
      <c r="J137" s="90" t="s">
        <v>516</v>
      </c>
      <c r="K137" s="89">
        <v>1907</v>
      </c>
      <c r="L137" s="89" t="s">
        <v>411</v>
      </c>
      <c r="M137" s="90" t="s">
        <v>203</v>
      </c>
      <c r="N137" s="90"/>
      <c r="O137" s="91" t="s">
        <v>508</v>
      </c>
      <c r="P137" s="91" t="s">
        <v>509</v>
      </c>
    </row>
    <row r="138" spans="1:16" ht="12.75" customHeight="1">
      <c r="A138" s="43" t="str">
        <f t="shared" si="6"/>
        <v> BRNO 30 </v>
      </c>
      <c r="B138" s="18" t="str">
        <f t="shared" si="7"/>
        <v>I</v>
      </c>
      <c r="C138" s="43">
        <f t="shared" si="8"/>
        <v>47470.548000000003</v>
      </c>
      <c r="D138" t="str">
        <f t="shared" si="9"/>
        <v>vis</v>
      </c>
      <c r="E138">
        <f>VLOOKUP(C138,Active!C$21:E$951,3,FALSE)</f>
        <v>1906.9973763461062</v>
      </c>
      <c r="F138" s="18" t="s">
        <v>173</v>
      </c>
      <c r="G138" t="str">
        <f t="shared" si="10"/>
        <v>47470.548</v>
      </c>
      <c r="H138" s="43">
        <f t="shared" si="11"/>
        <v>1907</v>
      </c>
      <c r="I138" s="89" t="s">
        <v>517</v>
      </c>
      <c r="J138" s="90" t="s">
        <v>518</v>
      </c>
      <c r="K138" s="89">
        <v>1907</v>
      </c>
      <c r="L138" s="89" t="s">
        <v>228</v>
      </c>
      <c r="M138" s="90" t="s">
        <v>203</v>
      </c>
      <c r="N138" s="90"/>
      <c r="O138" s="91" t="s">
        <v>519</v>
      </c>
      <c r="P138" s="91" t="s">
        <v>509</v>
      </c>
    </row>
    <row r="139" spans="1:16" ht="12.75" customHeight="1">
      <c r="A139" s="43" t="str">
        <f t="shared" ref="A139:A202" si="12">P139</f>
        <v> BBS 90 </v>
      </c>
      <c r="B139" s="18" t="str">
        <f t="shared" ref="B139:B202" si="13">IF(H139=INT(H139),"I","II")</f>
        <v>I</v>
      </c>
      <c r="C139" s="43">
        <f t="shared" ref="C139:C202" si="14">1*G139</f>
        <v>47471.296000000002</v>
      </c>
      <c r="D139" t="str">
        <f t="shared" ref="D139:D202" si="15">VLOOKUP(F139,I$1:J$5,2,FALSE)</f>
        <v>vis</v>
      </c>
      <c r="E139">
        <f>VLOOKUP(C139,Active!C$21:E$951,3,FALSE)</f>
        <v>1907.9898577949291</v>
      </c>
      <c r="F139" s="18" t="s">
        <v>173</v>
      </c>
      <c r="G139" t="str">
        <f t="shared" ref="G139:G202" si="16">MID(I139,3,LEN(I139)-3)</f>
        <v>47471.296</v>
      </c>
      <c r="H139" s="43">
        <f t="shared" ref="H139:H202" si="17">1*K139</f>
        <v>1908</v>
      </c>
      <c r="I139" s="89" t="s">
        <v>520</v>
      </c>
      <c r="J139" s="90" t="s">
        <v>521</v>
      </c>
      <c r="K139" s="89">
        <v>1908</v>
      </c>
      <c r="L139" s="89" t="s">
        <v>182</v>
      </c>
      <c r="M139" s="90" t="s">
        <v>203</v>
      </c>
      <c r="N139" s="90"/>
      <c r="O139" s="91" t="s">
        <v>248</v>
      </c>
      <c r="P139" s="91" t="s">
        <v>522</v>
      </c>
    </row>
    <row r="140" spans="1:16" ht="12.75" customHeight="1">
      <c r="A140" s="43" t="str">
        <f t="shared" si="12"/>
        <v> BBS 90 </v>
      </c>
      <c r="B140" s="18" t="str">
        <f t="shared" si="13"/>
        <v>I</v>
      </c>
      <c r="C140" s="43">
        <f t="shared" si="14"/>
        <v>47477.328000000001</v>
      </c>
      <c r="D140" t="str">
        <f t="shared" si="15"/>
        <v>vis</v>
      </c>
      <c r="E140">
        <f>VLOOKUP(C140,Active!C$21:E$951,3,FALSE)</f>
        <v>1915.9933980346373</v>
      </c>
      <c r="F140" s="18" t="s">
        <v>173</v>
      </c>
      <c r="G140" t="str">
        <f t="shared" si="16"/>
        <v>47477.328</v>
      </c>
      <c r="H140" s="43">
        <f t="shared" si="17"/>
        <v>1916</v>
      </c>
      <c r="I140" s="89" t="s">
        <v>523</v>
      </c>
      <c r="J140" s="90" t="s">
        <v>524</v>
      </c>
      <c r="K140" s="89">
        <v>1916</v>
      </c>
      <c r="L140" s="89" t="s">
        <v>397</v>
      </c>
      <c r="M140" s="90" t="s">
        <v>203</v>
      </c>
      <c r="N140" s="90"/>
      <c r="O140" s="91" t="s">
        <v>525</v>
      </c>
      <c r="P140" s="91" t="s">
        <v>522</v>
      </c>
    </row>
    <row r="141" spans="1:16" ht="12.75" customHeight="1">
      <c r="A141" s="43" t="str">
        <f t="shared" si="12"/>
        <v> AOEB 1 </v>
      </c>
      <c r="B141" s="18" t="str">
        <f t="shared" si="13"/>
        <v>I</v>
      </c>
      <c r="C141" s="43">
        <f t="shared" si="14"/>
        <v>47479.576999999997</v>
      </c>
      <c r="D141" t="str">
        <f t="shared" si="15"/>
        <v>vis</v>
      </c>
      <c r="E141">
        <f>VLOOKUP(C141,Active!C$21:E$951,3,FALSE)</f>
        <v>1918.977476615386</v>
      </c>
      <c r="F141" s="18" t="s">
        <v>173</v>
      </c>
      <c r="G141" t="str">
        <f t="shared" si="16"/>
        <v>47479.577</v>
      </c>
      <c r="H141" s="43">
        <f t="shared" si="17"/>
        <v>1919</v>
      </c>
      <c r="I141" s="89" t="s">
        <v>526</v>
      </c>
      <c r="J141" s="90" t="s">
        <v>527</v>
      </c>
      <c r="K141" s="89">
        <v>1919</v>
      </c>
      <c r="L141" s="89" t="s">
        <v>185</v>
      </c>
      <c r="M141" s="90" t="s">
        <v>203</v>
      </c>
      <c r="N141" s="90"/>
      <c r="O141" s="91" t="s">
        <v>253</v>
      </c>
      <c r="P141" s="91" t="s">
        <v>65</v>
      </c>
    </row>
    <row r="142" spans="1:16" ht="12.75" customHeight="1">
      <c r="A142" s="43" t="str">
        <f t="shared" si="12"/>
        <v> BBS 90 </v>
      </c>
      <c r="B142" s="18" t="str">
        <f t="shared" si="13"/>
        <v>I</v>
      </c>
      <c r="C142" s="43">
        <f t="shared" si="14"/>
        <v>47523.290999999997</v>
      </c>
      <c r="D142" t="str">
        <f t="shared" si="15"/>
        <v>vis</v>
      </c>
      <c r="E142">
        <f>VLOOKUP(C142,Active!C$21:E$951,3,FALSE)</f>
        <v>1976.9792601098568</v>
      </c>
      <c r="F142" s="18" t="s">
        <v>173</v>
      </c>
      <c r="G142" t="str">
        <f t="shared" si="16"/>
        <v>47523.291</v>
      </c>
      <c r="H142" s="43">
        <f t="shared" si="17"/>
        <v>1977</v>
      </c>
      <c r="I142" s="89" t="s">
        <v>528</v>
      </c>
      <c r="J142" s="90" t="s">
        <v>529</v>
      </c>
      <c r="K142" s="89">
        <v>1977</v>
      </c>
      <c r="L142" s="89" t="s">
        <v>488</v>
      </c>
      <c r="M142" s="90" t="s">
        <v>203</v>
      </c>
      <c r="N142" s="90"/>
      <c r="O142" s="91" t="s">
        <v>287</v>
      </c>
      <c r="P142" s="91" t="s">
        <v>522</v>
      </c>
    </row>
    <row r="143" spans="1:16" ht="12.75" customHeight="1">
      <c r="A143" s="43" t="str">
        <f t="shared" si="12"/>
        <v> BBS 90 </v>
      </c>
      <c r="B143" s="18" t="str">
        <f t="shared" si="13"/>
        <v>I</v>
      </c>
      <c r="C143" s="43">
        <f t="shared" si="14"/>
        <v>47526.305</v>
      </c>
      <c r="D143" t="str">
        <f t="shared" si="15"/>
        <v>vis</v>
      </c>
      <c r="E143">
        <f>VLOOKUP(C143,Active!C$21:E$951,3,FALSE)</f>
        <v>1980.9783765360016</v>
      </c>
      <c r="F143" s="18" t="s">
        <v>173</v>
      </c>
      <c r="G143" t="str">
        <f t="shared" si="16"/>
        <v>47526.305</v>
      </c>
      <c r="H143" s="43">
        <f t="shared" si="17"/>
        <v>1981</v>
      </c>
      <c r="I143" s="89" t="s">
        <v>530</v>
      </c>
      <c r="J143" s="90" t="s">
        <v>531</v>
      </c>
      <c r="K143" s="89">
        <v>1981</v>
      </c>
      <c r="L143" s="89" t="s">
        <v>488</v>
      </c>
      <c r="M143" s="90" t="s">
        <v>203</v>
      </c>
      <c r="N143" s="90"/>
      <c r="O143" s="91" t="s">
        <v>287</v>
      </c>
      <c r="P143" s="91" t="s">
        <v>522</v>
      </c>
    </row>
    <row r="144" spans="1:16" ht="12.75" customHeight="1">
      <c r="A144" s="43" t="str">
        <f t="shared" si="12"/>
        <v> BBS 91 </v>
      </c>
      <c r="B144" s="18" t="str">
        <f t="shared" si="13"/>
        <v>I</v>
      </c>
      <c r="C144" s="43">
        <f t="shared" si="14"/>
        <v>47529.326000000001</v>
      </c>
      <c r="D144" t="str">
        <f t="shared" si="15"/>
        <v>vis</v>
      </c>
      <c r="E144">
        <f>VLOOKUP(C144,Active!C$21:E$951,3,FALSE)</f>
        <v>1984.9867808901406</v>
      </c>
      <c r="F144" s="18" t="s">
        <v>173</v>
      </c>
      <c r="G144" t="str">
        <f t="shared" si="16"/>
        <v>47529.326</v>
      </c>
      <c r="H144" s="43">
        <f t="shared" si="17"/>
        <v>1985</v>
      </c>
      <c r="I144" s="89" t="s">
        <v>532</v>
      </c>
      <c r="J144" s="90" t="s">
        <v>533</v>
      </c>
      <c r="K144" s="89">
        <v>1985</v>
      </c>
      <c r="L144" s="89" t="s">
        <v>481</v>
      </c>
      <c r="M144" s="90" t="s">
        <v>203</v>
      </c>
      <c r="N144" s="90"/>
      <c r="O144" s="91" t="s">
        <v>287</v>
      </c>
      <c r="P144" s="91" t="s">
        <v>534</v>
      </c>
    </row>
    <row r="145" spans="1:16" ht="12.75" customHeight="1">
      <c r="A145" s="43" t="str">
        <f t="shared" si="12"/>
        <v> BBS 91 </v>
      </c>
      <c r="B145" s="18" t="str">
        <f t="shared" si="13"/>
        <v>I</v>
      </c>
      <c r="C145" s="43">
        <f t="shared" si="14"/>
        <v>47535.360000000001</v>
      </c>
      <c r="D145" t="str">
        <f t="shared" si="15"/>
        <v>vis</v>
      </c>
      <c r="E145">
        <f>VLOOKUP(C145,Active!C$21:E$951,3,FALSE)</f>
        <v>1992.9929748235629</v>
      </c>
      <c r="F145" s="18" t="s">
        <v>173</v>
      </c>
      <c r="G145" t="str">
        <f t="shared" si="16"/>
        <v>47535.360</v>
      </c>
      <c r="H145" s="43">
        <f t="shared" si="17"/>
        <v>1993</v>
      </c>
      <c r="I145" s="89" t="s">
        <v>535</v>
      </c>
      <c r="J145" s="90" t="s">
        <v>536</v>
      </c>
      <c r="K145" s="89">
        <v>1993</v>
      </c>
      <c r="L145" s="89" t="s">
        <v>397</v>
      </c>
      <c r="M145" s="90" t="s">
        <v>203</v>
      </c>
      <c r="N145" s="90"/>
      <c r="O145" s="91" t="s">
        <v>287</v>
      </c>
      <c r="P145" s="91" t="s">
        <v>534</v>
      </c>
    </row>
    <row r="146" spans="1:16" ht="12.75" customHeight="1">
      <c r="A146" s="43" t="str">
        <f t="shared" si="12"/>
        <v> BRNO 30 </v>
      </c>
      <c r="B146" s="18" t="str">
        <f t="shared" si="13"/>
        <v>I</v>
      </c>
      <c r="C146" s="43">
        <f t="shared" si="14"/>
        <v>47770.497000000003</v>
      </c>
      <c r="D146" t="str">
        <f t="shared" si="15"/>
        <v>vis</v>
      </c>
      <c r="E146">
        <f>VLOOKUP(C146,Active!C$21:E$951,3,FALSE)</f>
        <v>2304.9837641711301</v>
      </c>
      <c r="F146" s="18" t="s">
        <v>173</v>
      </c>
      <c r="G146" t="str">
        <f t="shared" si="16"/>
        <v>47770.497</v>
      </c>
      <c r="H146" s="43">
        <f t="shared" si="17"/>
        <v>2305</v>
      </c>
      <c r="I146" s="89" t="s">
        <v>537</v>
      </c>
      <c r="J146" s="90" t="s">
        <v>538</v>
      </c>
      <c r="K146" s="89">
        <v>2305</v>
      </c>
      <c r="L146" s="89" t="s">
        <v>424</v>
      </c>
      <c r="M146" s="90" t="s">
        <v>203</v>
      </c>
      <c r="N146" s="90"/>
      <c r="O146" s="91" t="s">
        <v>539</v>
      </c>
      <c r="P146" s="91" t="s">
        <v>509</v>
      </c>
    </row>
    <row r="147" spans="1:16" ht="12.75" customHeight="1">
      <c r="A147" s="43" t="str">
        <f t="shared" si="12"/>
        <v> BRNO 30 </v>
      </c>
      <c r="B147" s="18" t="str">
        <f t="shared" si="13"/>
        <v>I</v>
      </c>
      <c r="C147" s="43">
        <f t="shared" si="14"/>
        <v>47770.498</v>
      </c>
      <c r="D147" t="str">
        <f t="shared" si="15"/>
        <v>vis</v>
      </c>
      <c r="E147">
        <f>VLOOKUP(C147,Active!C$21:E$951,3,FALSE)</f>
        <v>2304.9850910179821</v>
      </c>
      <c r="F147" s="18" t="s">
        <v>173</v>
      </c>
      <c r="G147" t="str">
        <f t="shared" si="16"/>
        <v>47770.498</v>
      </c>
      <c r="H147" s="43">
        <f t="shared" si="17"/>
        <v>2305</v>
      </c>
      <c r="I147" s="89" t="s">
        <v>540</v>
      </c>
      <c r="J147" s="90" t="s">
        <v>541</v>
      </c>
      <c r="K147" s="89">
        <v>2305</v>
      </c>
      <c r="L147" s="89" t="s">
        <v>485</v>
      </c>
      <c r="M147" s="90" t="s">
        <v>203</v>
      </c>
      <c r="N147" s="90"/>
      <c r="O147" s="91" t="s">
        <v>542</v>
      </c>
      <c r="P147" s="91" t="s">
        <v>509</v>
      </c>
    </row>
    <row r="148" spans="1:16" ht="12.75" customHeight="1">
      <c r="A148" s="43" t="str">
        <f t="shared" si="12"/>
        <v> BRNO 30 </v>
      </c>
      <c r="B148" s="18" t="str">
        <f t="shared" si="13"/>
        <v>I</v>
      </c>
      <c r="C148" s="43">
        <f t="shared" si="14"/>
        <v>47770.499000000003</v>
      </c>
      <c r="D148" t="str">
        <f t="shared" si="15"/>
        <v>vis</v>
      </c>
      <c r="E148">
        <f>VLOOKUP(C148,Active!C$21:E$951,3,FALSE)</f>
        <v>2304.986417864844</v>
      </c>
      <c r="F148" s="18" t="s">
        <v>173</v>
      </c>
      <c r="G148" t="str">
        <f t="shared" si="16"/>
        <v>47770.499</v>
      </c>
      <c r="H148" s="43">
        <f t="shared" si="17"/>
        <v>2305</v>
      </c>
      <c r="I148" s="89" t="s">
        <v>543</v>
      </c>
      <c r="J148" s="90" t="s">
        <v>544</v>
      </c>
      <c r="K148" s="89">
        <v>2305</v>
      </c>
      <c r="L148" s="89" t="s">
        <v>481</v>
      </c>
      <c r="M148" s="90" t="s">
        <v>203</v>
      </c>
      <c r="N148" s="90"/>
      <c r="O148" s="91" t="s">
        <v>545</v>
      </c>
      <c r="P148" s="91" t="s">
        <v>509</v>
      </c>
    </row>
    <row r="149" spans="1:16" ht="12.75" customHeight="1">
      <c r="A149" s="43" t="str">
        <f t="shared" si="12"/>
        <v> BBS 94 </v>
      </c>
      <c r="B149" s="18" t="str">
        <f t="shared" si="13"/>
        <v>I</v>
      </c>
      <c r="C149" s="43">
        <f t="shared" si="14"/>
        <v>47887.31</v>
      </c>
      <c r="D149" t="str">
        <f t="shared" si="15"/>
        <v>vis</v>
      </c>
      <c r="E149">
        <f>VLOOKUP(C149,Active!C$21:E$951,3,FALSE)</f>
        <v>2459.9767260446561</v>
      </c>
      <c r="F149" s="18" t="s">
        <v>173</v>
      </c>
      <c r="G149" t="str">
        <f t="shared" si="16"/>
        <v>47887.310</v>
      </c>
      <c r="H149" s="43">
        <f t="shared" si="17"/>
        <v>2460</v>
      </c>
      <c r="I149" s="89" t="s">
        <v>546</v>
      </c>
      <c r="J149" s="90" t="s">
        <v>547</v>
      </c>
      <c r="K149" s="89">
        <v>2460</v>
      </c>
      <c r="L149" s="89" t="s">
        <v>548</v>
      </c>
      <c r="M149" s="90" t="s">
        <v>203</v>
      </c>
      <c r="N149" s="90"/>
      <c r="O149" s="91" t="s">
        <v>525</v>
      </c>
      <c r="P149" s="91" t="s">
        <v>549</v>
      </c>
    </row>
    <row r="150" spans="1:16" ht="12.75" customHeight="1">
      <c r="A150" s="43" t="str">
        <f t="shared" si="12"/>
        <v> BBS 94 </v>
      </c>
      <c r="B150" s="18" t="str">
        <f t="shared" si="13"/>
        <v>I</v>
      </c>
      <c r="C150" s="43">
        <f t="shared" si="14"/>
        <v>47914.447</v>
      </c>
      <c r="D150" t="str">
        <f t="shared" si="15"/>
        <v>vis</v>
      </c>
      <c r="E150">
        <f>VLOOKUP(C150,Active!C$21:E$951,3,FALSE)</f>
        <v>2495.983369195354</v>
      </c>
      <c r="F150" s="18" t="s">
        <v>173</v>
      </c>
      <c r="G150" t="str">
        <f t="shared" si="16"/>
        <v>47914.447</v>
      </c>
      <c r="H150" s="43">
        <f t="shared" si="17"/>
        <v>2496</v>
      </c>
      <c r="I150" s="89" t="s">
        <v>550</v>
      </c>
      <c r="J150" s="90" t="s">
        <v>551</v>
      </c>
      <c r="K150" s="89">
        <v>2496</v>
      </c>
      <c r="L150" s="89" t="s">
        <v>430</v>
      </c>
      <c r="M150" s="90" t="s">
        <v>203</v>
      </c>
      <c r="N150" s="90"/>
      <c r="O150" s="91" t="s">
        <v>287</v>
      </c>
      <c r="P150" s="91" t="s">
        <v>549</v>
      </c>
    </row>
    <row r="151" spans="1:16" ht="12.75" customHeight="1">
      <c r="A151" s="43" t="str">
        <f t="shared" si="12"/>
        <v> AOEB 1 </v>
      </c>
      <c r="B151" s="18" t="str">
        <f t="shared" si="13"/>
        <v>I</v>
      </c>
      <c r="C151" s="43">
        <f t="shared" si="14"/>
        <v>48158.633000000002</v>
      </c>
      <c r="D151" t="str">
        <f t="shared" si="15"/>
        <v>vis</v>
      </c>
      <c r="E151">
        <f>VLOOKUP(C151,Active!C$21:E$951,3,FALSE)</f>
        <v>2819.9807957493404</v>
      </c>
      <c r="F151" s="18" t="s">
        <v>173</v>
      </c>
      <c r="G151" t="str">
        <f t="shared" si="16"/>
        <v>48158.633</v>
      </c>
      <c r="H151" s="43">
        <f t="shared" si="17"/>
        <v>2820</v>
      </c>
      <c r="I151" s="89" t="s">
        <v>552</v>
      </c>
      <c r="J151" s="90" t="s">
        <v>553</v>
      </c>
      <c r="K151" s="89">
        <v>2820</v>
      </c>
      <c r="L151" s="89" t="s">
        <v>491</v>
      </c>
      <c r="M151" s="90" t="s">
        <v>203</v>
      </c>
      <c r="N151" s="90"/>
      <c r="O151" s="91" t="s">
        <v>261</v>
      </c>
      <c r="P151" s="91" t="s">
        <v>65</v>
      </c>
    </row>
    <row r="152" spans="1:16" ht="12.75" customHeight="1">
      <c r="A152" s="43" t="str">
        <f t="shared" si="12"/>
        <v> BBS 96 </v>
      </c>
      <c r="B152" s="18" t="str">
        <f t="shared" si="13"/>
        <v>I</v>
      </c>
      <c r="C152" s="43">
        <f t="shared" si="14"/>
        <v>48162.406000000003</v>
      </c>
      <c r="D152" t="str">
        <f t="shared" si="15"/>
        <v>vis</v>
      </c>
      <c r="E152">
        <f>VLOOKUP(C152,Active!C$21:E$951,3,FALSE)</f>
        <v>2824.9869889397301</v>
      </c>
      <c r="F152" s="18" t="s">
        <v>173</v>
      </c>
      <c r="G152" t="str">
        <f t="shared" si="16"/>
        <v>48162.406</v>
      </c>
      <c r="H152" s="43">
        <f t="shared" si="17"/>
        <v>2825</v>
      </c>
      <c r="I152" s="89" t="s">
        <v>554</v>
      </c>
      <c r="J152" s="90" t="s">
        <v>555</v>
      </c>
      <c r="K152" s="89">
        <v>2825</v>
      </c>
      <c r="L152" s="89" t="s">
        <v>481</v>
      </c>
      <c r="M152" s="90" t="s">
        <v>203</v>
      </c>
      <c r="N152" s="90"/>
      <c r="O152" s="91" t="s">
        <v>287</v>
      </c>
      <c r="P152" s="91" t="s">
        <v>556</v>
      </c>
    </row>
    <row r="153" spans="1:16" ht="12.75" customHeight="1">
      <c r="A153" s="43" t="str">
        <f t="shared" si="12"/>
        <v> BBS 97 </v>
      </c>
      <c r="B153" s="18" t="str">
        <f t="shared" si="13"/>
        <v>I</v>
      </c>
      <c r="C153" s="43">
        <f t="shared" si="14"/>
        <v>48202.341999999997</v>
      </c>
      <c r="D153" t="str">
        <f t="shared" si="15"/>
        <v>vis</v>
      </c>
      <c r="E153">
        <f>VLOOKUP(C153,Active!C$21:E$951,3,FALSE)</f>
        <v>2877.9759450095216</v>
      </c>
      <c r="F153" s="18" t="s">
        <v>173</v>
      </c>
      <c r="G153" t="str">
        <f t="shared" si="16"/>
        <v>48202.342</v>
      </c>
      <c r="H153" s="43">
        <f t="shared" si="17"/>
        <v>2878</v>
      </c>
      <c r="I153" s="89" t="s">
        <v>557</v>
      </c>
      <c r="J153" s="90" t="s">
        <v>558</v>
      </c>
      <c r="K153" s="89">
        <v>2878</v>
      </c>
      <c r="L153" s="89" t="s">
        <v>548</v>
      </c>
      <c r="M153" s="90" t="s">
        <v>203</v>
      </c>
      <c r="N153" s="90"/>
      <c r="O153" s="91" t="s">
        <v>287</v>
      </c>
      <c r="P153" s="91" t="s">
        <v>559</v>
      </c>
    </row>
    <row r="154" spans="1:16" ht="12.75" customHeight="1">
      <c r="A154" s="43" t="str">
        <f t="shared" si="12"/>
        <v> BBS 97 </v>
      </c>
      <c r="B154" s="18" t="str">
        <f t="shared" si="13"/>
        <v>I</v>
      </c>
      <c r="C154" s="43">
        <f t="shared" si="14"/>
        <v>48202.356</v>
      </c>
      <c r="D154" t="str">
        <f t="shared" si="15"/>
        <v>vis</v>
      </c>
      <c r="E154">
        <f>VLOOKUP(C154,Active!C$21:E$951,3,FALSE)</f>
        <v>2877.994520865519</v>
      </c>
      <c r="F154" s="18" t="s">
        <v>173</v>
      </c>
      <c r="G154" t="str">
        <f t="shared" si="16"/>
        <v>48202.356</v>
      </c>
      <c r="H154" s="43">
        <f t="shared" si="17"/>
        <v>2878</v>
      </c>
      <c r="I154" s="89" t="s">
        <v>560</v>
      </c>
      <c r="J154" s="90" t="s">
        <v>561</v>
      </c>
      <c r="K154" s="89">
        <v>2878</v>
      </c>
      <c r="L154" s="89" t="s">
        <v>376</v>
      </c>
      <c r="M154" s="90" t="s">
        <v>203</v>
      </c>
      <c r="N154" s="90"/>
      <c r="O154" s="91" t="s">
        <v>248</v>
      </c>
      <c r="P154" s="91" t="s">
        <v>559</v>
      </c>
    </row>
    <row r="155" spans="1:16" ht="12.75" customHeight="1">
      <c r="A155" s="43" t="str">
        <f t="shared" si="12"/>
        <v> BBS 97 </v>
      </c>
      <c r="B155" s="18" t="str">
        <f t="shared" si="13"/>
        <v>I</v>
      </c>
      <c r="C155" s="43">
        <f t="shared" si="14"/>
        <v>48260.379000000001</v>
      </c>
      <c r="D155" t="str">
        <f t="shared" si="15"/>
        <v>vis</v>
      </c>
      <c r="E155">
        <f>VLOOKUP(C155,Active!C$21:E$951,3,FALSE)</f>
        <v>2954.9821560327368</v>
      </c>
      <c r="F155" s="18" t="s">
        <v>173</v>
      </c>
      <c r="G155" t="str">
        <f t="shared" si="16"/>
        <v>48260.379</v>
      </c>
      <c r="H155" s="43">
        <f t="shared" si="17"/>
        <v>2955</v>
      </c>
      <c r="I155" s="89" t="s">
        <v>562</v>
      </c>
      <c r="J155" s="90" t="s">
        <v>563</v>
      </c>
      <c r="K155" s="89">
        <v>2955</v>
      </c>
      <c r="L155" s="89" t="s">
        <v>430</v>
      </c>
      <c r="M155" s="90" t="s">
        <v>203</v>
      </c>
      <c r="N155" s="90"/>
      <c r="O155" s="91" t="s">
        <v>287</v>
      </c>
      <c r="P155" s="91" t="s">
        <v>559</v>
      </c>
    </row>
    <row r="156" spans="1:16" ht="12.75" customHeight="1">
      <c r="A156" s="43" t="str">
        <f t="shared" si="12"/>
        <v> BBS 98 </v>
      </c>
      <c r="B156" s="18" t="str">
        <f t="shared" si="13"/>
        <v>I</v>
      </c>
      <c r="C156" s="43">
        <f t="shared" si="14"/>
        <v>48477.453999999998</v>
      </c>
      <c r="D156" t="str">
        <f t="shared" si="15"/>
        <v>vis</v>
      </c>
      <c r="E156">
        <f>VLOOKUP(C156,Active!C$21:E$951,3,FALSE)</f>
        <v>3243.0074374542974</v>
      </c>
      <c r="F156" s="18" t="s">
        <v>173</v>
      </c>
      <c r="G156" t="str">
        <f t="shared" si="16"/>
        <v>48477.454</v>
      </c>
      <c r="H156" s="43">
        <f t="shared" si="17"/>
        <v>3243</v>
      </c>
      <c r="I156" s="89" t="s">
        <v>564</v>
      </c>
      <c r="J156" s="90" t="s">
        <v>565</v>
      </c>
      <c r="K156" s="89">
        <v>3243</v>
      </c>
      <c r="L156" s="89" t="s">
        <v>280</v>
      </c>
      <c r="M156" s="90" t="s">
        <v>203</v>
      </c>
      <c r="N156" s="90"/>
      <c r="O156" s="91" t="s">
        <v>248</v>
      </c>
      <c r="P156" s="91" t="s">
        <v>566</v>
      </c>
    </row>
    <row r="157" spans="1:16" ht="12.75" customHeight="1">
      <c r="A157" s="43" t="str">
        <f t="shared" si="12"/>
        <v> BRNO 31 </v>
      </c>
      <c r="B157" s="18" t="str">
        <f t="shared" si="13"/>
        <v>I</v>
      </c>
      <c r="C157" s="43">
        <f t="shared" si="14"/>
        <v>48480.451999999997</v>
      </c>
      <c r="D157" t="str">
        <f t="shared" si="15"/>
        <v>vis</v>
      </c>
      <c r="E157">
        <f>VLOOKUP(C157,Active!C$21:E$951,3,FALSE)</f>
        <v>3246.9853243307307</v>
      </c>
      <c r="F157" s="18" t="s">
        <v>173</v>
      </c>
      <c r="G157" t="str">
        <f t="shared" si="16"/>
        <v>48480.452</v>
      </c>
      <c r="H157" s="43">
        <f t="shared" si="17"/>
        <v>3247</v>
      </c>
      <c r="I157" s="89" t="s">
        <v>567</v>
      </c>
      <c r="J157" s="90" t="s">
        <v>568</v>
      </c>
      <c r="K157" s="89">
        <v>3247</v>
      </c>
      <c r="L157" s="89" t="s">
        <v>485</v>
      </c>
      <c r="M157" s="90" t="s">
        <v>203</v>
      </c>
      <c r="N157" s="90"/>
      <c r="O157" s="91" t="s">
        <v>569</v>
      </c>
      <c r="P157" s="91" t="s">
        <v>570</v>
      </c>
    </row>
    <row r="158" spans="1:16" ht="12.75" customHeight="1">
      <c r="A158" s="43" t="str">
        <f t="shared" si="12"/>
        <v> BRNO 31 </v>
      </c>
      <c r="B158" s="18" t="str">
        <f t="shared" si="13"/>
        <v>I</v>
      </c>
      <c r="C158" s="43">
        <f t="shared" si="14"/>
        <v>48480.455999999998</v>
      </c>
      <c r="D158" t="str">
        <f t="shared" si="15"/>
        <v>vis</v>
      </c>
      <c r="E158">
        <f>VLOOKUP(C158,Active!C$21:E$951,3,FALSE)</f>
        <v>3246.9906317181585</v>
      </c>
      <c r="F158" s="18" t="s">
        <v>173</v>
      </c>
      <c r="G158" t="str">
        <f t="shared" si="16"/>
        <v>48480.456</v>
      </c>
      <c r="H158" s="43">
        <f t="shared" si="17"/>
        <v>3247</v>
      </c>
      <c r="I158" s="89" t="s">
        <v>571</v>
      </c>
      <c r="J158" s="90" t="s">
        <v>572</v>
      </c>
      <c r="K158" s="89">
        <v>3247</v>
      </c>
      <c r="L158" s="89" t="s">
        <v>411</v>
      </c>
      <c r="M158" s="90" t="s">
        <v>203</v>
      </c>
      <c r="N158" s="90"/>
      <c r="O158" s="91" t="s">
        <v>573</v>
      </c>
      <c r="P158" s="91" t="s">
        <v>570</v>
      </c>
    </row>
    <row r="159" spans="1:16" ht="12.75" customHeight="1">
      <c r="A159" s="43" t="str">
        <f t="shared" si="12"/>
        <v> BRNO 31 </v>
      </c>
      <c r="B159" s="18" t="str">
        <f t="shared" si="13"/>
        <v>I</v>
      </c>
      <c r="C159" s="43">
        <f t="shared" si="14"/>
        <v>48480.457000000002</v>
      </c>
      <c r="D159" t="str">
        <f t="shared" si="15"/>
        <v>vis</v>
      </c>
      <c r="E159">
        <f>VLOOKUP(C159,Active!C$21:E$951,3,FALSE)</f>
        <v>3246.9919585650205</v>
      </c>
      <c r="F159" s="18" t="s">
        <v>173</v>
      </c>
      <c r="G159" t="str">
        <f t="shared" si="16"/>
        <v>48480.457</v>
      </c>
      <c r="H159" s="43">
        <f t="shared" si="17"/>
        <v>3247</v>
      </c>
      <c r="I159" s="89" t="s">
        <v>574</v>
      </c>
      <c r="J159" s="90" t="s">
        <v>575</v>
      </c>
      <c r="K159" s="89">
        <v>3247</v>
      </c>
      <c r="L159" s="89" t="s">
        <v>236</v>
      </c>
      <c r="M159" s="90" t="s">
        <v>203</v>
      </c>
      <c r="N159" s="90"/>
      <c r="O159" s="91" t="s">
        <v>576</v>
      </c>
      <c r="P159" s="91" t="s">
        <v>570</v>
      </c>
    </row>
    <row r="160" spans="1:16" ht="12.75" customHeight="1">
      <c r="A160" s="43" t="str">
        <f t="shared" si="12"/>
        <v> BRNO 31 </v>
      </c>
      <c r="B160" s="18" t="str">
        <f t="shared" si="13"/>
        <v>I</v>
      </c>
      <c r="C160" s="43">
        <f t="shared" si="14"/>
        <v>48480.457999999999</v>
      </c>
      <c r="D160" t="str">
        <f t="shared" si="15"/>
        <v>vis</v>
      </c>
      <c r="E160">
        <f>VLOOKUP(C160,Active!C$21:E$951,3,FALSE)</f>
        <v>3246.9932854118724</v>
      </c>
      <c r="F160" s="18" t="s">
        <v>173</v>
      </c>
      <c r="G160" t="str">
        <f t="shared" si="16"/>
        <v>48480.458</v>
      </c>
      <c r="H160" s="43">
        <f t="shared" si="17"/>
        <v>3247</v>
      </c>
      <c r="I160" s="89" t="s">
        <v>577</v>
      </c>
      <c r="J160" s="90" t="s">
        <v>578</v>
      </c>
      <c r="K160" s="89">
        <v>3247</v>
      </c>
      <c r="L160" s="89" t="s">
        <v>397</v>
      </c>
      <c r="M160" s="90" t="s">
        <v>203</v>
      </c>
      <c r="N160" s="90"/>
      <c r="O160" s="91" t="s">
        <v>579</v>
      </c>
      <c r="P160" s="91" t="s">
        <v>570</v>
      </c>
    </row>
    <row r="161" spans="1:16" ht="12.75" customHeight="1">
      <c r="A161" s="43" t="str">
        <f t="shared" si="12"/>
        <v> BBS 99 </v>
      </c>
      <c r="B161" s="18" t="str">
        <f t="shared" si="13"/>
        <v>I</v>
      </c>
      <c r="C161" s="43">
        <f t="shared" si="14"/>
        <v>48517.381000000001</v>
      </c>
      <c r="D161" t="str">
        <f t="shared" si="15"/>
        <v>vis</v>
      </c>
      <c r="E161">
        <f>VLOOKUP(C161,Active!C$21:E$951,3,FALSE)</f>
        <v>3295.9844519023904</v>
      </c>
      <c r="F161" s="18" t="s">
        <v>173</v>
      </c>
      <c r="G161" t="str">
        <f t="shared" si="16"/>
        <v>48517.381</v>
      </c>
      <c r="H161" s="43">
        <f t="shared" si="17"/>
        <v>3296</v>
      </c>
      <c r="I161" s="89" t="s">
        <v>580</v>
      </c>
      <c r="J161" s="90" t="s">
        <v>581</v>
      </c>
      <c r="K161" s="89">
        <v>3296</v>
      </c>
      <c r="L161" s="89" t="s">
        <v>424</v>
      </c>
      <c r="M161" s="90" t="s">
        <v>203</v>
      </c>
      <c r="N161" s="90"/>
      <c r="O161" s="91" t="s">
        <v>287</v>
      </c>
      <c r="P161" s="91" t="s">
        <v>582</v>
      </c>
    </row>
    <row r="162" spans="1:16" ht="12.75" customHeight="1">
      <c r="A162" s="43" t="str">
        <f t="shared" si="12"/>
        <v> AOEB 1 </v>
      </c>
      <c r="B162" s="18" t="str">
        <f t="shared" si="13"/>
        <v>I</v>
      </c>
      <c r="C162" s="43">
        <f t="shared" si="14"/>
        <v>48528.682000000001</v>
      </c>
      <c r="D162" t="str">
        <f t="shared" si="15"/>
        <v>vis</v>
      </c>
      <c r="E162">
        <f>VLOOKUP(C162,Active!C$21:E$951,3,FALSE)</f>
        <v>3310.9791482301339</v>
      </c>
      <c r="F162" s="18" t="s">
        <v>173</v>
      </c>
      <c r="G162" t="str">
        <f t="shared" si="16"/>
        <v>48528.682</v>
      </c>
      <c r="H162" s="43">
        <f t="shared" si="17"/>
        <v>3311</v>
      </c>
      <c r="I162" s="89" t="s">
        <v>583</v>
      </c>
      <c r="J162" s="90" t="s">
        <v>584</v>
      </c>
      <c r="K162" s="89">
        <v>3311</v>
      </c>
      <c r="L162" s="89" t="s">
        <v>488</v>
      </c>
      <c r="M162" s="90" t="s">
        <v>203</v>
      </c>
      <c r="N162" s="90"/>
      <c r="O162" s="91" t="s">
        <v>253</v>
      </c>
      <c r="P162" s="91" t="s">
        <v>65</v>
      </c>
    </row>
    <row r="163" spans="1:16" ht="12.75" customHeight="1">
      <c r="A163" s="43" t="str">
        <f t="shared" si="12"/>
        <v> BBS 99 </v>
      </c>
      <c r="B163" s="18" t="str">
        <f t="shared" si="13"/>
        <v>I</v>
      </c>
      <c r="C163" s="43">
        <f t="shared" si="14"/>
        <v>48538.48</v>
      </c>
      <c r="D163" t="str">
        <f t="shared" si="15"/>
        <v>vis</v>
      </c>
      <c r="E163">
        <f>VLOOKUP(C163,Active!C$21:E$951,3,FALSE)</f>
        <v>3323.9795937322378</v>
      </c>
      <c r="F163" s="18" t="s">
        <v>173</v>
      </c>
      <c r="G163" t="str">
        <f t="shared" si="16"/>
        <v>48538.480</v>
      </c>
      <c r="H163" s="43">
        <f t="shared" si="17"/>
        <v>3324</v>
      </c>
      <c r="I163" s="89" t="s">
        <v>585</v>
      </c>
      <c r="J163" s="90" t="s">
        <v>586</v>
      </c>
      <c r="K163" s="89">
        <v>3324</v>
      </c>
      <c r="L163" s="89" t="s">
        <v>587</v>
      </c>
      <c r="M163" s="90" t="s">
        <v>203</v>
      </c>
      <c r="N163" s="90"/>
      <c r="O163" s="91" t="s">
        <v>287</v>
      </c>
      <c r="P163" s="91" t="s">
        <v>582</v>
      </c>
    </row>
    <row r="164" spans="1:16" ht="12.75" customHeight="1">
      <c r="A164" s="43" t="str">
        <f t="shared" si="12"/>
        <v> AOEB 1 </v>
      </c>
      <c r="B164" s="18" t="str">
        <f t="shared" si="13"/>
        <v>I</v>
      </c>
      <c r="C164" s="43">
        <f t="shared" si="14"/>
        <v>48568.63</v>
      </c>
      <c r="D164" t="str">
        <f t="shared" si="15"/>
        <v>vis</v>
      </c>
      <c r="E164">
        <f>VLOOKUP(C164,Active!C$21:E$951,3,FALSE)</f>
        <v>3363.9840264622089</v>
      </c>
      <c r="F164" s="18" t="s">
        <v>173</v>
      </c>
      <c r="G164" t="str">
        <f t="shared" si="16"/>
        <v>48568.630</v>
      </c>
      <c r="H164" s="43">
        <f t="shared" si="17"/>
        <v>3364</v>
      </c>
      <c r="I164" s="89" t="s">
        <v>588</v>
      </c>
      <c r="J164" s="90" t="s">
        <v>589</v>
      </c>
      <c r="K164" s="89">
        <v>3364</v>
      </c>
      <c r="L164" s="89" t="s">
        <v>424</v>
      </c>
      <c r="M164" s="90" t="s">
        <v>203</v>
      </c>
      <c r="N164" s="90"/>
      <c r="O164" s="91" t="s">
        <v>261</v>
      </c>
      <c r="P164" s="91" t="s">
        <v>65</v>
      </c>
    </row>
    <row r="165" spans="1:16" ht="12.75" customHeight="1">
      <c r="A165" s="43" t="str">
        <f t="shared" si="12"/>
        <v> BBS 100 </v>
      </c>
      <c r="B165" s="18" t="str">
        <f t="shared" si="13"/>
        <v>I</v>
      </c>
      <c r="C165" s="43">
        <f t="shared" si="14"/>
        <v>48652.285000000003</v>
      </c>
      <c r="D165" t="str">
        <f t="shared" si="15"/>
        <v>vis</v>
      </c>
      <c r="E165">
        <f>VLOOKUP(C165,Active!C$21:E$951,3,FALSE)</f>
        <v>3474.9814002607709</v>
      </c>
      <c r="F165" s="18" t="s">
        <v>173</v>
      </c>
      <c r="G165" t="str">
        <f t="shared" si="16"/>
        <v>48652.285</v>
      </c>
      <c r="H165" s="43">
        <f t="shared" si="17"/>
        <v>3475</v>
      </c>
      <c r="I165" s="89" t="s">
        <v>590</v>
      </c>
      <c r="J165" s="90" t="s">
        <v>591</v>
      </c>
      <c r="K165" s="89">
        <v>3475</v>
      </c>
      <c r="L165" s="89" t="s">
        <v>491</v>
      </c>
      <c r="M165" s="90" t="s">
        <v>203</v>
      </c>
      <c r="N165" s="90"/>
      <c r="O165" s="91" t="s">
        <v>287</v>
      </c>
      <c r="P165" s="91" t="s">
        <v>592</v>
      </c>
    </row>
    <row r="166" spans="1:16" ht="12.75" customHeight="1">
      <c r="A166" s="43" t="str">
        <f t="shared" si="12"/>
        <v> AOEB 4 </v>
      </c>
      <c r="B166" s="18" t="str">
        <f t="shared" si="13"/>
        <v>I</v>
      </c>
      <c r="C166" s="43">
        <f t="shared" si="14"/>
        <v>48654.544000000002</v>
      </c>
      <c r="D166" t="str">
        <f t="shared" si="15"/>
        <v>vis</v>
      </c>
      <c r="E166">
        <f>VLOOKUP(C166,Active!C$21:E$951,3,FALSE)</f>
        <v>3477.9787473100891</v>
      </c>
      <c r="F166" s="18" t="s">
        <v>173</v>
      </c>
      <c r="G166" t="str">
        <f t="shared" si="16"/>
        <v>48654.544</v>
      </c>
      <c r="H166" s="43">
        <f t="shared" si="17"/>
        <v>3478</v>
      </c>
      <c r="I166" s="89" t="s">
        <v>593</v>
      </c>
      <c r="J166" s="90" t="s">
        <v>594</v>
      </c>
      <c r="K166" s="89">
        <v>3478</v>
      </c>
      <c r="L166" s="89" t="s">
        <v>488</v>
      </c>
      <c r="M166" s="90" t="s">
        <v>203</v>
      </c>
      <c r="N166" s="90"/>
      <c r="O166" s="91" t="s">
        <v>253</v>
      </c>
      <c r="P166" s="91" t="s">
        <v>595</v>
      </c>
    </row>
    <row r="167" spans="1:16" ht="12.75" customHeight="1">
      <c r="A167" s="43" t="str">
        <f t="shared" si="12"/>
        <v> AOEB 4 </v>
      </c>
      <c r="B167" s="18" t="str">
        <f t="shared" si="13"/>
        <v>I</v>
      </c>
      <c r="C167" s="43">
        <f t="shared" si="14"/>
        <v>48864.815000000002</v>
      </c>
      <c r="D167" t="str">
        <f t="shared" si="15"/>
        <v>vis</v>
      </c>
      <c r="E167">
        <f>VLOOKUP(C167,Active!C$21:E$951,3,FALSE)</f>
        <v>3756.9761627185608</v>
      </c>
      <c r="F167" s="18" t="s">
        <v>173</v>
      </c>
      <c r="G167" t="str">
        <f t="shared" si="16"/>
        <v>48864.815</v>
      </c>
      <c r="H167" s="43">
        <f t="shared" si="17"/>
        <v>3757</v>
      </c>
      <c r="I167" s="89" t="s">
        <v>596</v>
      </c>
      <c r="J167" s="90" t="s">
        <v>597</v>
      </c>
      <c r="K167" s="89">
        <v>3757</v>
      </c>
      <c r="L167" s="89" t="s">
        <v>548</v>
      </c>
      <c r="M167" s="90" t="s">
        <v>203</v>
      </c>
      <c r="N167" s="90"/>
      <c r="O167" s="91" t="s">
        <v>253</v>
      </c>
      <c r="P167" s="91" t="s">
        <v>595</v>
      </c>
    </row>
    <row r="168" spans="1:16" ht="12.75" customHeight="1">
      <c r="A168" s="43" t="str">
        <f t="shared" si="12"/>
        <v> AOEB 4 </v>
      </c>
      <c r="B168" s="18" t="str">
        <f t="shared" si="13"/>
        <v>I</v>
      </c>
      <c r="C168" s="43">
        <f t="shared" si="14"/>
        <v>48914.553999999996</v>
      </c>
      <c r="D168" t="str">
        <f t="shared" si="15"/>
        <v>vis</v>
      </c>
      <c r="E168">
        <f>VLOOKUP(C168,Active!C$21:E$951,3,FALSE)</f>
        <v>3822.9721985247361</v>
      </c>
      <c r="F168" s="18" t="s">
        <v>173</v>
      </c>
      <c r="G168" t="str">
        <f t="shared" si="16"/>
        <v>48914.554</v>
      </c>
      <c r="H168" s="43">
        <f t="shared" si="17"/>
        <v>3823</v>
      </c>
      <c r="I168" s="89" t="s">
        <v>598</v>
      </c>
      <c r="J168" s="90" t="s">
        <v>599</v>
      </c>
      <c r="K168" s="89">
        <v>3823</v>
      </c>
      <c r="L168" s="89" t="s">
        <v>600</v>
      </c>
      <c r="M168" s="90" t="s">
        <v>203</v>
      </c>
      <c r="N168" s="90"/>
      <c r="O168" s="91" t="s">
        <v>253</v>
      </c>
      <c r="P168" s="91" t="s">
        <v>595</v>
      </c>
    </row>
    <row r="169" spans="1:16" ht="12.75" customHeight="1">
      <c r="A169" s="43" t="str">
        <f t="shared" si="12"/>
        <v> BBS 102 </v>
      </c>
      <c r="B169" s="18" t="str">
        <f t="shared" si="13"/>
        <v>I</v>
      </c>
      <c r="C169" s="43">
        <f t="shared" si="14"/>
        <v>48914.555999999997</v>
      </c>
      <c r="D169" t="str">
        <f t="shared" si="15"/>
        <v>vis</v>
      </c>
      <c r="E169">
        <f>VLOOKUP(C169,Active!C$21:E$951,3,FALSE)</f>
        <v>3822.97485221845</v>
      </c>
      <c r="F169" s="18" t="s">
        <v>173</v>
      </c>
      <c r="G169" t="str">
        <f t="shared" si="16"/>
        <v>48914.556</v>
      </c>
      <c r="H169" s="43">
        <f t="shared" si="17"/>
        <v>3823</v>
      </c>
      <c r="I169" s="89" t="s">
        <v>601</v>
      </c>
      <c r="J169" s="90" t="s">
        <v>602</v>
      </c>
      <c r="K169" s="89">
        <v>3823</v>
      </c>
      <c r="L169" s="89" t="s">
        <v>603</v>
      </c>
      <c r="M169" s="90" t="s">
        <v>203</v>
      </c>
      <c r="N169" s="90"/>
      <c r="O169" s="91" t="s">
        <v>248</v>
      </c>
      <c r="P169" s="91" t="s">
        <v>604</v>
      </c>
    </row>
    <row r="170" spans="1:16" ht="12.75" customHeight="1">
      <c r="A170" s="43" t="str">
        <f t="shared" si="12"/>
        <v> AOEB 4 </v>
      </c>
      <c r="B170" s="18" t="str">
        <f t="shared" si="13"/>
        <v>I</v>
      </c>
      <c r="C170" s="43">
        <f t="shared" si="14"/>
        <v>48923.601000000002</v>
      </c>
      <c r="D170" t="str">
        <f t="shared" si="15"/>
        <v>vis</v>
      </c>
      <c r="E170">
        <f>VLOOKUP(C170,Active!C$21:E$951,3,FALSE)</f>
        <v>3834.9761820374511</v>
      </c>
      <c r="F170" s="18" t="s">
        <v>173</v>
      </c>
      <c r="G170" t="str">
        <f t="shared" si="16"/>
        <v>48923.601</v>
      </c>
      <c r="H170" s="43">
        <f t="shared" si="17"/>
        <v>3835</v>
      </c>
      <c r="I170" s="89" t="s">
        <v>605</v>
      </c>
      <c r="J170" s="90" t="s">
        <v>606</v>
      </c>
      <c r="K170" s="89">
        <v>3835</v>
      </c>
      <c r="L170" s="89" t="s">
        <v>548</v>
      </c>
      <c r="M170" s="90" t="s">
        <v>203</v>
      </c>
      <c r="N170" s="90"/>
      <c r="O170" s="91" t="s">
        <v>253</v>
      </c>
      <c r="P170" s="91" t="s">
        <v>595</v>
      </c>
    </row>
    <row r="171" spans="1:16" ht="12.75" customHeight="1">
      <c r="A171" s="43" t="str">
        <f t="shared" si="12"/>
        <v> BBS 103 </v>
      </c>
      <c r="B171" s="18" t="str">
        <f t="shared" si="13"/>
        <v>I</v>
      </c>
      <c r="C171" s="43">
        <f t="shared" si="14"/>
        <v>48970.336000000003</v>
      </c>
      <c r="D171" t="str">
        <f t="shared" si="15"/>
        <v>vis</v>
      </c>
      <c r="E171">
        <f>VLOOKUP(C171,Active!C$21:E$951,3,FALSE)</f>
        <v>3896.9863698860609</v>
      </c>
      <c r="F171" s="18" t="s">
        <v>173</v>
      </c>
      <c r="G171" t="str">
        <f t="shared" si="16"/>
        <v>48970.336</v>
      </c>
      <c r="H171" s="43">
        <f t="shared" si="17"/>
        <v>3897</v>
      </c>
      <c r="I171" s="89" t="s">
        <v>607</v>
      </c>
      <c r="J171" s="90" t="s">
        <v>608</v>
      </c>
      <c r="K171" s="89">
        <v>3897</v>
      </c>
      <c r="L171" s="89" t="s">
        <v>481</v>
      </c>
      <c r="M171" s="90" t="s">
        <v>203</v>
      </c>
      <c r="N171" s="90"/>
      <c r="O171" s="91" t="s">
        <v>287</v>
      </c>
      <c r="P171" s="91" t="s">
        <v>609</v>
      </c>
    </row>
    <row r="172" spans="1:16" ht="12.75" customHeight="1">
      <c r="A172" s="43" t="str">
        <f t="shared" si="12"/>
        <v> AOEB 4 </v>
      </c>
      <c r="B172" s="18" t="str">
        <f t="shared" si="13"/>
        <v>I</v>
      </c>
      <c r="C172" s="43">
        <f t="shared" si="14"/>
        <v>49247.680999999997</v>
      </c>
      <c r="D172" t="str">
        <f t="shared" si="15"/>
        <v>vis</v>
      </c>
      <c r="E172">
        <f>VLOOKUP(C172,Active!C$21:E$951,3,FALSE)</f>
        <v>4264.9807113618735</v>
      </c>
      <c r="F172" s="18" t="s">
        <v>173</v>
      </c>
      <c r="G172" t="str">
        <f t="shared" si="16"/>
        <v>49247.681</v>
      </c>
      <c r="H172" s="43">
        <f t="shared" si="17"/>
        <v>4265</v>
      </c>
      <c r="I172" s="89" t="s">
        <v>610</v>
      </c>
      <c r="J172" s="90" t="s">
        <v>611</v>
      </c>
      <c r="K172" s="89">
        <v>4265</v>
      </c>
      <c r="L172" s="89" t="s">
        <v>587</v>
      </c>
      <c r="M172" s="90" t="s">
        <v>203</v>
      </c>
      <c r="N172" s="90"/>
      <c r="O172" s="91" t="s">
        <v>437</v>
      </c>
      <c r="P172" s="91" t="s">
        <v>595</v>
      </c>
    </row>
    <row r="173" spans="1:16" ht="12.75" customHeight="1">
      <c r="A173" s="43" t="str">
        <f t="shared" si="12"/>
        <v> BBS 105 </v>
      </c>
      <c r="B173" s="18" t="str">
        <f t="shared" si="13"/>
        <v>I</v>
      </c>
      <c r="C173" s="43">
        <f t="shared" si="14"/>
        <v>49313.249000000003</v>
      </c>
      <c r="D173" t="str">
        <f t="shared" si="15"/>
        <v>vis</v>
      </c>
      <c r="E173">
        <f>VLOOKUP(C173,Active!C$21:E$951,3,FALSE)</f>
        <v>4351.9794060630193</v>
      </c>
      <c r="F173" s="18" t="s">
        <v>173</v>
      </c>
      <c r="G173" t="str">
        <f t="shared" si="16"/>
        <v>49313.249</v>
      </c>
      <c r="H173" s="43">
        <f t="shared" si="17"/>
        <v>4352</v>
      </c>
      <c r="I173" s="89" t="s">
        <v>612</v>
      </c>
      <c r="J173" s="90" t="s">
        <v>613</v>
      </c>
      <c r="K173" s="89">
        <v>4352</v>
      </c>
      <c r="L173" s="89" t="s">
        <v>488</v>
      </c>
      <c r="M173" s="90" t="s">
        <v>203</v>
      </c>
      <c r="N173" s="90"/>
      <c r="O173" s="91" t="s">
        <v>248</v>
      </c>
      <c r="P173" s="91" t="s">
        <v>614</v>
      </c>
    </row>
    <row r="174" spans="1:16" ht="12.75" customHeight="1">
      <c r="A174" s="43" t="str">
        <f t="shared" si="12"/>
        <v> AOEB 4 </v>
      </c>
      <c r="B174" s="18" t="str">
        <f t="shared" si="13"/>
        <v>I</v>
      </c>
      <c r="C174" s="43">
        <f t="shared" si="14"/>
        <v>49330.582999999999</v>
      </c>
      <c r="D174" t="str">
        <f t="shared" si="15"/>
        <v>vis</v>
      </c>
      <c r="E174">
        <f>VLOOKUP(C174,Active!C$21:E$951,3,FALSE)</f>
        <v>4374.9789694773226</v>
      </c>
      <c r="F174" s="18" t="s">
        <v>173</v>
      </c>
      <c r="G174" t="str">
        <f t="shared" si="16"/>
        <v>49330.583</v>
      </c>
      <c r="H174" s="43">
        <f t="shared" si="17"/>
        <v>4375</v>
      </c>
      <c r="I174" s="89" t="s">
        <v>615</v>
      </c>
      <c r="J174" s="90" t="s">
        <v>616</v>
      </c>
      <c r="K174" s="89">
        <v>4375</v>
      </c>
      <c r="L174" s="89" t="s">
        <v>488</v>
      </c>
      <c r="M174" s="90" t="s">
        <v>203</v>
      </c>
      <c r="N174" s="90"/>
      <c r="O174" s="91" t="s">
        <v>253</v>
      </c>
      <c r="P174" s="91" t="s">
        <v>595</v>
      </c>
    </row>
    <row r="175" spans="1:16">
      <c r="A175" s="43" t="str">
        <f t="shared" si="12"/>
        <v> BBS 105 </v>
      </c>
      <c r="B175" s="18" t="str">
        <f t="shared" si="13"/>
        <v>I</v>
      </c>
      <c r="C175" s="43">
        <f t="shared" si="14"/>
        <v>49331.34</v>
      </c>
      <c r="D175" t="str">
        <f t="shared" si="15"/>
        <v>vis</v>
      </c>
      <c r="E175">
        <f>VLOOKUP(C175,Active!C$21:E$951,3,FALSE)</f>
        <v>4375.9833925478533</v>
      </c>
      <c r="F175" s="18" t="s">
        <v>173</v>
      </c>
      <c r="G175" t="str">
        <f t="shared" si="16"/>
        <v>49331.340</v>
      </c>
      <c r="H175" s="43">
        <f t="shared" si="17"/>
        <v>4376</v>
      </c>
      <c r="I175" s="89" t="s">
        <v>617</v>
      </c>
      <c r="J175" s="90" t="s">
        <v>618</v>
      </c>
      <c r="K175" s="89">
        <v>4376</v>
      </c>
      <c r="L175" s="89" t="s">
        <v>430</v>
      </c>
      <c r="M175" s="90" t="s">
        <v>203</v>
      </c>
      <c r="N175" s="90"/>
      <c r="O175" s="91" t="s">
        <v>287</v>
      </c>
      <c r="P175" s="91" t="s">
        <v>614</v>
      </c>
    </row>
    <row r="176" spans="1:16">
      <c r="A176" s="43" t="str">
        <f t="shared" si="12"/>
        <v> AOEB 4 </v>
      </c>
      <c r="B176" s="18" t="str">
        <f t="shared" si="13"/>
        <v>I</v>
      </c>
      <c r="C176" s="43">
        <f t="shared" si="14"/>
        <v>49333.595000000001</v>
      </c>
      <c r="D176" t="str">
        <f t="shared" si="15"/>
        <v>vis</v>
      </c>
      <c r="E176">
        <f>VLOOKUP(C176,Active!C$21:E$951,3,FALSE)</f>
        <v>4378.9754322097542</v>
      </c>
      <c r="F176" s="18" t="s">
        <v>173</v>
      </c>
      <c r="G176" t="str">
        <f t="shared" si="16"/>
        <v>49333.595</v>
      </c>
      <c r="H176" s="43">
        <f t="shared" si="17"/>
        <v>4379</v>
      </c>
      <c r="I176" s="89" t="s">
        <v>619</v>
      </c>
      <c r="J176" s="90" t="s">
        <v>620</v>
      </c>
      <c r="K176" s="89">
        <v>4379</v>
      </c>
      <c r="L176" s="89" t="s">
        <v>603</v>
      </c>
      <c r="M176" s="90" t="s">
        <v>203</v>
      </c>
      <c r="N176" s="90"/>
      <c r="O176" s="91" t="s">
        <v>253</v>
      </c>
      <c r="P176" s="91" t="s">
        <v>595</v>
      </c>
    </row>
    <row r="177" spans="1:16">
      <c r="A177" s="43" t="str">
        <f t="shared" si="12"/>
        <v> BBS 106 </v>
      </c>
      <c r="B177" s="18" t="str">
        <f t="shared" si="13"/>
        <v>I</v>
      </c>
      <c r="C177" s="43">
        <f t="shared" si="14"/>
        <v>49423.28</v>
      </c>
      <c r="D177" t="str">
        <f t="shared" si="15"/>
        <v>vis</v>
      </c>
      <c r="E177">
        <f>VLOOKUP(C177,Active!C$21:E$951,3,FALSE)</f>
        <v>4497.9736925543002</v>
      </c>
      <c r="F177" s="18" t="s">
        <v>173</v>
      </c>
      <c r="G177" t="str">
        <f t="shared" si="16"/>
        <v>49423.280</v>
      </c>
      <c r="H177" s="43">
        <f t="shared" si="17"/>
        <v>4498</v>
      </c>
      <c r="I177" s="89" t="s">
        <v>621</v>
      </c>
      <c r="J177" s="90" t="s">
        <v>622</v>
      </c>
      <c r="K177" s="89">
        <v>4498</v>
      </c>
      <c r="L177" s="89" t="s">
        <v>199</v>
      </c>
      <c r="M177" s="90" t="s">
        <v>203</v>
      </c>
      <c r="N177" s="90"/>
      <c r="O177" s="91" t="s">
        <v>248</v>
      </c>
      <c r="P177" s="91" t="s">
        <v>623</v>
      </c>
    </row>
    <row r="178" spans="1:16">
      <c r="A178" s="43" t="str">
        <f t="shared" si="12"/>
        <v> AOEB 4 </v>
      </c>
      <c r="B178" s="18" t="str">
        <f t="shared" si="13"/>
        <v>I</v>
      </c>
      <c r="C178" s="43">
        <f t="shared" si="14"/>
        <v>49688.574999999997</v>
      </c>
      <c r="D178" t="str">
        <f t="shared" si="15"/>
        <v>vis</v>
      </c>
      <c r="E178">
        <f>VLOOKUP(C178,Active!C$21:E$951,3,FALSE)</f>
        <v>4849.9795294066944</v>
      </c>
      <c r="F178" s="18" t="s">
        <v>173</v>
      </c>
      <c r="G178" t="str">
        <f t="shared" si="16"/>
        <v>49688.575</v>
      </c>
      <c r="H178" s="43">
        <f t="shared" si="17"/>
        <v>4850</v>
      </c>
      <c r="I178" s="89" t="s">
        <v>624</v>
      </c>
      <c r="J178" s="90" t="s">
        <v>625</v>
      </c>
      <c r="K178" s="89">
        <v>4850</v>
      </c>
      <c r="L178" s="89" t="s">
        <v>587</v>
      </c>
      <c r="M178" s="90" t="s">
        <v>203</v>
      </c>
      <c r="N178" s="90"/>
      <c r="O178" s="91" t="s">
        <v>253</v>
      </c>
      <c r="P178" s="91" t="s">
        <v>595</v>
      </c>
    </row>
    <row r="179" spans="1:16">
      <c r="A179" s="43" t="str">
        <f t="shared" si="12"/>
        <v> AOEB 4 </v>
      </c>
      <c r="B179" s="18" t="str">
        <f t="shared" si="13"/>
        <v>I</v>
      </c>
      <c r="C179" s="43">
        <f t="shared" si="14"/>
        <v>49743.595000000001</v>
      </c>
      <c r="D179" t="str">
        <f t="shared" si="15"/>
        <v>vis</v>
      </c>
      <c r="E179">
        <f>VLOOKUP(C179,Active!C$21:E$951,3,FALSE)</f>
        <v>4922.9826434631987</v>
      </c>
      <c r="F179" s="18" t="s">
        <v>173</v>
      </c>
      <c r="G179" t="str">
        <f t="shared" si="16"/>
        <v>49743.595</v>
      </c>
      <c r="H179" s="43">
        <f t="shared" si="17"/>
        <v>4923</v>
      </c>
      <c r="I179" s="89" t="s">
        <v>626</v>
      </c>
      <c r="J179" s="90" t="s">
        <v>627</v>
      </c>
      <c r="K179" s="89">
        <v>4923</v>
      </c>
      <c r="L179" s="89" t="s">
        <v>430</v>
      </c>
      <c r="M179" s="90" t="s">
        <v>203</v>
      </c>
      <c r="N179" s="90"/>
      <c r="O179" s="91" t="s">
        <v>261</v>
      </c>
      <c r="P179" s="91" t="s">
        <v>595</v>
      </c>
    </row>
    <row r="180" spans="1:16">
      <c r="A180" s="43" t="str">
        <f t="shared" si="12"/>
        <v> BBS 108 </v>
      </c>
      <c r="B180" s="18" t="str">
        <f t="shared" si="13"/>
        <v>I</v>
      </c>
      <c r="C180" s="43">
        <f t="shared" si="14"/>
        <v>49784.292000000001</v>
      </c>
      <c r="D180" t="str">
        <f t="shared" si="15"/>
        <v>vis</v>
      </c>
      <c r="E180">
        <f>VLOOKUP(C180,Active!C$21:E$951,3,FALSE)</f>
        <v>4976.9813299909583</v>
      </c>
      <c r="F180" s="18" t="s">
        <v>173</v>
      </c>
      <c r="G180" t="str">
        <f t="shared" si="16"/>
        <v>49784.292</v>
      </c>
      <c r="H180" s="43">
        <f t="shared" si="17"/>
        <v>4977</v>
      </c>
      <c r="I180" s="89" t="s">
        <v>628</v>
      </c>
      <c r="J180" s="90" t="s">
        <v>629</v>
      </c>
      <c r="K180" s="89">
        <v>4977</v>
      </c>
      <c r="L180" s="89" t="s">
        <v>491</v>
      </c>
      <c r="M180" s="90" t="s">
        <v>203</v>
      </c>
      <c r="N180" s="90"/>
      <c r="O180" s="91" t="s">
        <v>287</v>
      </c>
      <c r="P180" s="91" t="s">
        <v>630</v>
      </c>
    </row>
    <row r="181" spans="1:16">
      <c r="A181" s="43" t="str">
        <f t="shared" si="12"/>
        <v> AOEB 4 </v>
      </c>
      <c r="B181" s="18" t="str">
        <f t="shared" si="13"/>
        <v>I</v>
      </c>
      <c r="C181" s="43">
        <f t="shared" si="14"/>
        <v>49926.737999999998</v>
      </c>
      <c r="D181" t="str">
        <f t="shared" si="15"/>
        <v>vis</v>
      </c>
      <c r="E181">
        <f>VLOOKUP(C181,Active!C$21:E$951,3,FALSE)</f>
        <v>5165.9853573426808</v>
      </c>
      <c r="F181" s="18" t="s">
        <v>173</v>
      </c>
      <c r="G181" t="str">
        <f t="shared" si="16"/>
        <v>49926.738</v>
      </c>
      <c r="H181" s="43">
        <f t="shared" si="17"/>
        <v>5166</v>
      </c>
      <c r="I181" s="89" t="s">
        <v>631</v>
      </c>
      <c r="J181" s="90" t="s">
        <v>632</v>
      </c>
      <c r="K181" s="89">
        <v>5166</v>
      </c>
      <c r="L181" s="89" t="s">
        <v>485</v>
      </c>
      <c r="M181" s="90" t="s">
        <v>203</v>
      </c>
      <c r="N181" s="90"/>
      <c r="O181" s="91" t="s">
        <v>253</v>
      </c>
      <c r="P181" s="91" t="s">
        <v>595</v>
      </c>
    </row>
    <row r="182" spans="1:16">
      <c r="A182" s="43" t="str">
        <f t="shared" si="12"/>
        <v> BBS 110 </v>
      </c>
      <c r="B182" s="18" t="str">
        <f t="shared" si="13"/>
        <v>I</v>
      </c>
      <c r="C182" s="43">
        <f t="shared" si="14"/>
        <v>49948.597999999998</v>
      </c>
      <c r="D182" t="str">
        <f t="shared" si="15"/>
        <v>vis</v>
      </c>
      <c r="E182">
        <f>VLOOKUP(C182,Active!C$21:E$951,3,FALSE)</f>
        <v>5194.9902296304872</v>
      </c>
      <c r="F182" s="18" t="s">
        <v>173</v>
      </c>
      <c r="G182" t="str">
        <f t="shared" si="16"/>
        <v>49948.598</v>
      </c>
      <c r="H182" s="43">
        <f t="shared" si="17"/>
        <v>5195</v>
      </c>
      <c r="I182" s="89" t="s">
        <v>633</v>
      </c>
      <c r="J182" s="90" t="s">
        <v>634</v>
      </c>
      <c r="K182" s="89">
        <v>5195</v>
      </c>
      <c r="L182" s="89" t="s">
        <v>411</v>
      </c>
      <c r="M182" s="90" t="s">
        <v>203</v>
      </c>
      <c r="N182" s="90"/>
      <c r="O182" s="91" t="s">
        <v>248</v>
      </c>
      <c r="P182" s="91" t="s">
        <v>635</v>
      </c>
    </row>
    <row r="183" spans="1:16">
      <c r="A183" s="43" t="str">
        <f t="shared" si="12"/>
        <v> AOEB 4 </v>
      </c>
      <c r="B183" s="18" t="str">
        <f t="shared" si="13"/>
        <v>I</v>
      </c>
      <c r="C183" s="43">
        <f t="shared" si="14"/>
        <v>49978.741999999998</v>
      </c>
      <c r="D183" t="str">
        <f t="shared" si="15"/>
        <v>vis</v>
      </c>
      <c r="E183">
        <f>VLOOKUP(C183,Active!C$21:E$951,3,FALSE)</f>
        <v>5234.9867012793256</v>
      </c>
      <c r="F183" s="18" t="s">
        <v>173</v>
      </c>
      <c r="G183" t="str">
        <f t="shared" si="16"/>
        <v>49978.742</v>
      </c>
      <c r="H183" s="43">
        <f t="shared" si="17"/>
        <v>5235</v>
      </c>
      <c r="I183" s="89" t="s">
        <v>636</v>
      </c>
      <c r="J183" s="90" t="s">
        <v>637</v>
      </c>
      <c r="K183" s="89">
        <v>5235</v>
      </c>
      <c r="L183" s="89" t="s">
        <v>481</v>
      </c>
      <c r="M183" s="90" t="s">
        <v>203</v>
      </c>
      <c r="N183" s="90"/>
      <c r="O183" s="91" t="s">
        <v>253</v>
      </c>
      <c r="P183" s="91" t="s">
        <v>595</v>
      </c>
    </row>
    <row r="184" spans="1:16">
      <c r="A184" s="43" t="str">
        <f t="shared" si="12"/>
        <v> BBS 110 </v>
      </c>
      <c r="B184" s="18" t="str">
        <f t="shared" si="13"/>
        <v>I</v>
      </c>
      <c r="C184" s="43">
        <f t="shared" si="14"/>
        <v>49995.326000000001</v>
      </c>
      <c r="D184" t="str">
        <f t="shared" si="15"/>
        <v>vis</v>
      </c>
      <c r="E184">
        <f>VLOOKUP(C184,Active!C$21:E$951,3,FALSE)</f>
        <v>5256.9911295511029</v>
      </c>
      <c r="F184" s="18" t="s">
        <v>173</v>
      </c>
      <c r="G184" t="str">
        <f t="shared" si="16"/>
        <v>49995.326</v>
      </c>
      <c r="H184" s="43">
        <f t="shared" si="17"/>
        <v>5257</v>
      </c>
      <c r="I184" s="89" t="s">
        <v>638</v>
      </c>
      <c r="J184" s="90" t="s">
        <v>639</v>
      </c>
      <c r="K184" s="89">
        <v>5257</v>
      </c>
      <c r="L184" s="89" t="s">
        <v>411</v>
      </c>
      <c r="M184" s="90" t="s">
        <v>203</v>
      </c>
      <c r="N184" s="90"/>
      <c r="O184" s="91" t="s">
        <v>287</v>
      </c>
      <c r="P184" s="91" t="s">
        <v>635</v>
      </c>
    </row>
    <row r="185" spans="1:16">
      <c r="A185" s="43" t="str">
        <f t="shared" si="12"/>
        <v> BBS 110 </v>
      </c>
      <c r="B185" s="18" t="str">
        <f t="shared" si="13"/>
        <v>I</v>
      </c>
      <c r="C185" s="43">
        <f t="shared" si="14"/>
        <v>50013.413999999997</v>
      </c>
      <c r="D185" t="str">
        <f t="shared" si="15"/>
        <v>vis</v>
      </c>
      <c r="E185">
        <f>VLOOKUP(C185,Active!C$21:E$951,3,FALSE)</f>
        <v>5280.9911354953711</v>
      </c>
      <c r="F185" s="18" t="s">
        <v>173</v>
      </c>
      <c r="G185" t="str">
        <f t="shared" si="16"/>
        <v>50013.414</v>
      </c>
      <c r="H185" s="43">
        <f t="shared" si="17"/>
        <v>5281</v>
      </c>
      <c r="I185" s="89" t="s">
        <v>640</v>
      </c>
      <c r="J185" s="90" t="s">
        <v>641</v>
      </c>
      <c r="K185" s="89">
        <v>5281</v>
      </c>
      <c r="L185" s="89" t="s">
        <v>411</v>
      </c>
      <c r="M185" s="90" t="s">
        <v>203</v>
      </c>
      <c r="N185" s="90"/>
      <c r="O185" s="91" t="s">
        <v>287</v>
      </c>
      <c r="P185" s="91" t="s">
        <v>635</v>
      </c>
    </row>
    <row r="186" spans="1:16">
      <c r="A186" s="43" t="str">
        <f t="shared" si="12"/>
        <v> BBS 111 </v>
      </c>
      <c r="B186" s="18" t="str">
        <f t="shared" si="13"/>
        <v>I</v>
      </c>
      <c r="C186" s="43">
        <f t="shared" si="14"/>
        <v>50096.31</v>
      </c>
      <c r="D186" t="str">
        <f t="shared" si="15"/>
        <v>vis</v>
      </c>
      <c r="E186">
        <f>VLOOKUP(C186,Active!C$21:E$951,3,FALSE)</f>
        <v>5390.9814325296784</v>
      </c>
      <c r="F186" s="18" t="s">
        <v>173</v>
      </c>
      <c r="G186" t="str">
        <f t="shared" si="16"/>
        <v>50096.310</v>
      </c>
      <c r="H186" s="43">
        <f t="shared" si="17"/>
        <v>5391</v>
      </c>
      <c r="I186" s="89" t="s">
        <v>642</v>
      </c>
      <c r="J186" s="90" t="s">
        <v>643</v>
      </c>
      <c r="K186" s="89">
        <v>5391</v>
      </c>
      <c r="L186" s="89" t="s">
        <v>491</v>
      </c>
      <c r="M186" s="90" t="s">
        <v>203</v>
      </c>
      <c r="N186" s="90"/>
      <c r="O186" s="91" t="s">
        <v>248</v>
      </c>
      <c r="P186" s="91" t="s">
        <v>644</v>
      </c>
    </row>
    <row r="187" spans="1:16">
      <c r="A187" s="43" t="str">
        <f t="shared" si="12"/>
        <v> AOEB 4 </v>
      </c>
      <c r="B187" s="18" t="str">
        <f t="shared" si="13"/>
        <v>I</v>
      </c>
      <c r="C187" s="43">
        <f t="shared" si="14"/>
        <v>50308.847999999998</v>
      </c>
      <c r="D187" t="str">
        <f t="shared" si="15"/>
        <v>vis</v>
      </c>
      <c r="E187">
        <f>VLOOKUP(C187,Active!C$21:E$951,3,FALSE)</f>
        <v>5672.9868097623248</v>
      </c>
      <c r="F187" s="18" t="s">
        <v>173</v>
      </c>
      <c r="G187" t="str">
        <f t="shared" si="16"/>
        <v>50308.848</v>
      </c>
      <c r="H187" s="43">
        <f t="shared" si="17"/>
        <v>5673</v>
      </c>
      <c r="I187" s="89" t="s">
        <v>645</v>
      </c>
      <c r="J187" s="90" t="s">
        <v>646</v>
      </c>
      <c r="K187" s="89">
        <v>5673</v>
      </c>
      <c r="L187" s="89" t="s">
        <v>481</v>
      </c>
      <c r="M187" s="90" t="s">
        <v>203</v>
      </c>
      <c r="N187" s="90"/>
      <c r="O187" s="91" t="s">
        <v>253</v>
      </c>
      <c r="P187" s="91" t="s">
        <v>595</v>
      </c>
    </row>
    <row r="188" spans="1:16">
      <c r="A188" s="43" t="str">
        <f t="shared" si="12"/>
        <v> AOEB 4 </v>
      </c>
      <c r="B188" s="18" t="str">
        <f t="shared" si="13"/>
        <v>I</v>
      </c>
      <c r="C188" s="43">
        <f t="shared" si="14"/>
        <v>50370.646999999997</v>
      </c>
      <c r="D188" t="str">
        <f t="shared" si="15"/>
        <v>vis</v>
      </c>
      <c r="E188">
        <f>VLOOKUP(C188,Active!C$21:E$951,3,FALSE)</f>
        <v>5754.9846186604982</v>
      </c>
      <c r="F188" s="18" t="s">
        <v>173</v>
      </c>
      <c r="G188" t="str">
        <f t="shared" si="16"/>
        <v>50370.647</v>
      </c>
      <c r="H188" s="43">
        <f t="shared" si="17"/>
        <v>5755</v>
      </c>
      <c r="I188" s="89" t="s">
        <v>647</v>
      </c>
      <c r="J188" s="90" t="s">
        <v>648</v>
      </c>
      <c r="K188" s="89">
        <v>5755</v>
      </c>
      <c r="L188" s="89" t="s">
        <v>424</v>
      </c>
      <c r="M188" s="90" t="s">
        <v>203</v>
      </c>
      <c r="N188" s="90"/>
      <c r="O188" s="91" t="s">
        <v>261</v>
      </c>
      <c r="P188" s="91" t="s">
        <v>595</v>
      </c>
    </row>
    <row r="189" spans="1:16">
      <c r="A189" s="43" t="str">
        <f t="shared" si="12"/>
        <v> AOEB 4 </v>
      </c>
      <c r="B189" s="18" t="str">
        <f t="shared" si="13"/>
        <v>I</v>
      </c>
      <c r="C189" s="43">
        <f t="shared" si="14"/>
        <v>50373.665000000001</v>
      </c>
      <c r="D189" t="str">
        <f t="shared" si="15"/>
        <v>vis</v>
      </c>
      <c r="E189">
        <f>VLOOKUP(C189,Active!C$21:E$951,3,FALSE)</f>
        <v>5758.9890424740706</v>
      </c>
      <c r="F189" s="18" t="s">
        <v>173</v>
      </c>
      <c r="G189" t="str">
        <f t="shared" si="16"/>
        <v>50373.665</v>
      </c>
      <c r="H189" s="43">
        <f t="shared" si="17"/>
        <v>5759</v>
      </c>
      <c r="I189" s="89" t="s">
        <v>649</v>
      </c>
      <c r="J189" s="90" t="s">
        <v>650</v>
      </c>
      <c r="K189" s="89">
        <v>5759</v>
      </c>
      <c r="L189" s="89" t="s">
        <v>182</v>
      </c>
      <c r="M189" s="90" t="s">
        <v>203</v>
      </c>
      <c r="N189" s="90"/>
      <c r="O189" s="91" t="s">
        <v>253</v>
      </c>
      <c r="P189" s="91" t="s">
        <v>595</v>
      </c>
    </row>
    <row r="190" spans="1:16">
      <c r="A190" s="43" t="str">
        <f t="shared" si="12"/>
        <v> AOEB 4 </v>
      </c>
      <c r="B190" s="18" t="str">
        <f t="shared" si="13"/>
        <v>I</v>
      </c>
      <c r="C190" s="43">
        <f t="shared" si="14"/>
        <v>50376.678999999996</v>
      </c>
      <c r="D190" t="str">
        <f t="shared" si="15"/>
        <v>vis</v>
      </c>
      <c r="E190">
        <f>VLOOKUP(C190,Active!C$21:E$951,3,FALSE)</f>
        <v>5762.9881589002061</v>
      </c>
      <c r="F190" s="18" t="s">
        <v>173</v>
      </c>
      <c r="G190" t="str">
        <f t="shared" si="16"/>
        <v>50376.679</v>
      </c>
      <c r="H190" s="43">
        <f t="shared" si="17"/>
        <v>5763</v>
      </c>
      <c r="I190" s="89" t="s">
        <v>651</v>
      </c>
      <c r="J190" s="90" t="s">
        <v>652</v>
      </c>
      <c r="K190" s="89">
        <v>5763</v>
      </c>
      <c r="L190" s="89" t="s">
        <v>388</v>
      </c>
      <c r="M190" s="90" t="s">
        <v>203</v>
      </c>
      <c r="N190" s="90"/>
      <c r="O190" s="91" t="s">
        <v>261</v>
      </c>
      <c r="P190" s="91" t="s">
        <v>595</v>
      </c>
    </row>
    <row r="191" spans="1:16">
      <c r="A191" s="43" t="str">
        <f t="shared" si="12"/>
        <v> BBS 114 </v>
      </c>
      <c r="B191" s="18" t="str">
        <f t="shared" si="13"/>
        <v>I</v>
      </c>
      <c r="C191" s="43">
        <f t="shared" si="14"/>
        <v>50396.283000000003</v>
      </c>
      <c r="D191" t="str">
        <f t="shared" si="15"/>
        <v>vis</v>
      </c>
      <c r="E191">
        <f>VLOOKUP(C191,Active!C$21:E$951,3,FALSE)</f>
        <v>5788.9996646792697</v>
      </c>
      <c r="F191" s="18" t="s">
        <v>173</v>
      </c>
      <c r="G191" t="str">
        <f t="shared" si="16"/>
        <v>50396.283</v>
      </c>
      <c r="H191" s="43">
        <f t="shared" si="17"/>
        <v>5789</v>
      </c>
      <c r="I191" s="89" t="s">
        <v>653</v>
      </c>
      <c r="J191" s="90" t="s">
        <v>654</v>
      </c>
      <c r="K191" s="89">
        <v>5789</v>
      </c>
      <c r="L191" s="89" t="s">
        <v>401</v>
      </c>
      <c r="M191" s="90" t="s">
        <v>203</v>
      </c>
      <c r="N191" s="90"/>
      <c r="O191" s="91" t="s">
        <v>287</v>
      </c>
      <c r="P191" s="91" t="s">
        <v>655</v>
      </c>
    </row>
    <row r="192" spans="1:16">
      <c r="A192" s="43" t="str">
        <f t="shared" si="12"/>
        <v> AOEB 4 </v>
      </c>
      <c r="B192" s="18" t="str">
        <f t="shared" si="13"/>
        <v>I</v>
      </c>
      <c r="C192" s="43">
        <f t="shared" si="14"/>
        <v>50422.652999999998</v>
      </c>
      <c r="D192" t="str">
        <f t="shared" si="15"/>
        <v>vis</v>
      </c>
      <c r="E192">
        <f>VLOOKUP(C192,Active!C$21:E$951,3,FALSE)</f>
        <v>5823.988616290857</v>
      </c>
      <c r="F192" s="18" t="s">
        <v>173</v>
      </c>
      <c r="G192" t="str">
        <f t="shared" si="16"/>
        <v>50422.653</v>
      </c>
      <c r="H192" s="43">
        <f t="shared" si="17"/>
        <v>5824</v>
      </c>
      <c r="I192" s="89" t="s">
        <v>656</v>
      </c>
      <c r="J192" s="90" t="s">
        <v>657</v>
      </c>
      <c r="K192" s="89">
        <v>5824</v>
      </c>
      <c r="L192" s="89" t="s">
        <v>388</v>
      </c>
      <c r="M192" s="90" t="s">
        <v>203</v>
      </c>
      <c r="N192" s="90"/>
      <c r="O192" s="91" t="s">
        <v>253</v>
      </c>
      <c r="P192" s="91" t="s">
        <v>595</v>
      </c>
    </row>
    <row r="193" spans="1:16">
      <c r="A193" s="43" t="str">
        <f t="shared" si="12"/>
        <v> AOEB 4 </v>
      </c>
      <c r="B193" s="18" t="str">
        <f t="shared" si="13"/>
        <v>I</v>
      </c>
      <c r="C193" s="43">
        <f t="shared" si="14"/>
        <v>50453.550999999999</v>
      </c>
      <c r="D193" t="str">
        <f t="shared" si="15"/>
        <v>vis</v>
      </c>
      <c r="E193">
        <f>VLOOKUP(C193,Active!C$21:E$951,3,FALSE)</f>
        <v>5864.9855304696612</v>
      </c>
      <c r="F193" s="18" t="s">
        <v>173</v>
      </c>
      <c r="G193" t="str">
        <f t="shared" si="16"/>
        <v>50453.551</v>
      </c>
      <c r="H193" s="43">
        <f t="shared" si="17"/>
        <v>5865</v>
      </c>
      <c r="I193" s="89" t="s">
        <v>658</v>
      </c>
      <c r="J193" s="90" t="s">
        <v>659</v>
      </c>
      <c r="K193" s="89">
        <v>5865</v>
      </c>
      <c r="L193" s="89" t="s">
        <v>485</v>
      </c>
      <c r="M193" s="90" t="s">
        <v>660</v>
      </c>
      <c r="N193" s="90"/>
      <c r="O193" s="91" t="s">
        <v>437</v>
      </c>
      <c r="P193" s="91" t="s">
        <v>595</v>
      </c>
    </row>
    <row r="194" spans="1:16">
      <c r="A194" s="43" t="str">
        <f t="shared" si="12"/>
        <v> AOEB 4 </v>
      </c>
      <c r="B194" s="18" t="str">
        <f t="shared" si="13"/>
        <v>I</v>
      </c>
      <c r="C194" s="43">
        <f t="shared" si="14"/>
        <v>50456.567999999999</v>
      </c>
      <c r="D194" t="str">
        <f t="shared" si="15"/>
        <v>vis</v>
      </c>
      <c r="E194">
        <f>VLOOKUP(C194,Active!C$21:E$951,3,FALSE)</f>
        <v>5868.9886274363716</v>
      </c>
      <c r="F194" s="18" t="s">
        <v>173</v>
      </c>
      <c r="G194" t="str">
        <f t="shared" si="16"/>
        <v>50456.568</v>
      </c>
      <c r="H194" s="43">
        <f t="shared" si="17"/>
        <v>5869</v>
      </c>
      <c r="I194" s="89" t="s">
        <v>661</v>
      </c>
      <c r="J194" s="90" t="s">
        <v>662</v>
      </c>
      <c r="K194" s="89">
        <v>5869</v>
      </c>
      <c r="L194" s="89" t="s">
        <v>388</v>
      </c>
      <c r="M194" s="90" t="s">
        <v>203</v>
      </c>
      <c r="N194" s="90"/>
      <c r="O194" s="91" t="s">
        <v>253</v>
      </c>
      <c r="P194" s="91" t="s">
        <v>595</v>
      </c>
    </row>
    <row r="195" spans="1:16">
      <c r="A195" s="43" t="str">
        <f t="shared" si="12"/>
        <v> BBS 114 </v>
      </c>
      <c r="B195" s="18" t="str">
        <f t="shared" si="13"/>
        <v>I</v>
      </c>
      <c r="C195" s="43">
        <f t="shared" si="14"/>
        <v>50509.322</v>
      </c>
      <c r="D195" t="str">
        <f t="shared" si="15"/>
        <v>vis</v>
      </c>
      <c r="E195">
        <f>VLOOKUP(C195,Active!C$21:E$951,3,FALSE)</f>
        <v>5938.9851065155544</v>
      </c>
      <c r="F195" s="18" t="s">
        <v>173</v>
      </c>
      <c r="G195" t="str">
        <f t="shared" si="16"/>
        <v>50509.322</v>
      </c>
      <c r="H195" s="43">
        <f t="shared" si="17"/>
        <v>5939</v>
      </c>
      <c r="I195" s="89" t="s">
        <v>663</v>
      </c>
      <c r="J195" s="90" t="s">
        <v>664</v>
      </c>
      <c r="K195" s="89">
        <v>5939</v>
      </c>
      <c r="L195" s="89" t="s">
        <v>485</v>
      </c>
      <c r="M195" s="90" t="s">
        <v>203</v>
      </c>
      <c r="N195" s="90"/>
      <c r="O195" s="91" t="s">
        <v>665</v>
      </c>
      <c r="P195" s="91" t="s">
        <v>655</v>
      </c>
    </row>
    <row r="196" spans="1:16">
      <c r="A196" s="43" t="str">
        <f t="shared" si="12"/>
        <v> BBS 115 </v>
      </c>
      <c r="B196" s="18" t="str">
        <f t="shared" si="13"/>
        <v>I</v>
      </c>
      <c r="C196" s="43">
        <f t="shared" si="14"/>
        <v>50646.493000000002</v>
      </c>
      <c r="D196" t="str">
        <f t="shared" si="15"/>
        <v>vis</v>
      </c>
      <c r="E196">
        <f>VLOOKUP(C196,Active!C$21:E$951,3,FALSE)</f>
        <v>6120.9900166981088</v>
      </c>
      <c r="F196" s="18" t="s">
        <v>173</v>
      </c>
      <c r="G196" t="str">
        <f t="shared" si="16"/>
        <v>50646.493</v>
      </c>
      <c r="H196" s="43">
        <f t="shared" si="17"/>
        <v>6121</v>
      </c>
      <c r="I196" s="89" t="s">
        <v>666</v>
      </c>
      <c r="J196" s="90" t="s">
        <v>667</v>
      </c>
      <c r="K196" s="89">
        <v>6121</v>
      </c>
      <c r="L196" s="89" t="s">
        <v>182</v>
      </c>
      <c r="M196" s="90" t="s">
        <v>203</v>
      </c>
      <c r="N196" s="90"/>
      <c r="O196" s="91" t="s">
        <v>248</v>
      </c>
      <c r="P196" s="91" t="s">
        <v>668</v>
      </c>
    </row>
    <row r="197" spans="1:16">
      <c r="A197" s="43" t="str">
        <f t="shared" si="12"/>
        <v> AOEB 6 </v>
      </c>
      <c r="B197" s="18" t="str">
        <f t="shared" si="13"/>
        <v>I</v>
      </c>
      <c r="C197" s="43">
        <f t="shared" si="14"/>
        <v>50719.597999999998</v>
      </c>
      <c r="D197" t="str">
        <f t="shared" si="15"/>
        <v>vis</v>
      </c>
      <c r="E197">
        <f>VLOOKUP(C197,Active!C$21:E$951,3,FALSE)</f>
        <v>6217.9891561583063</v>
      </c>
      <c r="F197" s="18" t="s">
        <v>173</v>
      </c>
      <c r="G197" t="str">
        <f t="shared" si="16"/>
        <v>50719.598</v>
      </c>
      <c r="H197" s="43">
        <f t="shared" si="17"/>
        <v>6218</v>
      </c>
      <c r="I197" s="89" t="s">
        <v>669</v>
      </c>
      <c r="J197" s="90" t="s">
        <v>670</v>
      </c>
      <c r="K197" s="89">
        <v>6218</v>
      </c>
      <c r="L197" s="89" t="s">
        <v>182</v>
      </c>
      <c r="M197" s="90" t="s">
        <v>203</v>
      </c>
      <c r="N197" s="90"/>
      <c r="O197" s="91" t="s">
        <v>253</v>
      </c>
      <c r="P197" s="91" t="s">
        <v>671</v>
      </c>
    </row>
    <row r="198" spans="1:16">
      <c r="A198" s="43" t="str">
        <f t="shared" si="12"/>
        <v> AOEB 6 </v>
      </c>
      <c r="B198" s="18" t="str">
        <f t="shared" si="13"/>
        <v>I</v>
      </c>
      <c r="C198" s="43">
        <f t="shared" si="14"/>
        <v>50811.54</v>
      </c>
      <c r="D198" t="str">
        <f t="shared" si="15"/>
        <v>vis</v>
      </c>
      <c r="E198">
        <f>VLOOKUP(C198,Active!C$21:E$951,3,FALSE)</f>
        <v>6339.9821098584662</v>
      </c>
      <c r="F198" s="18" t="s">
        <v>173</v>
      </c>
      <c r="G198" t="str">
        <f t="shared" si="16"/>
        <v>50811.540</v>
      </c>
      <c r="H198" s="43">
        <f t="shared" si="17"/>
        <v>6340</v>
      </c>
      <c r="I198" s="89" t="s">
        <v>672</v>
      </c>
      <c r="J198" s="90" t="s">
        <v>673</v>
      </c>
      <c r="K198" s="89">
        <v>6340</v>
      </c>
      <c r="L198" s="89" t="s">
        <v>430</v>
      </c>
      <c r="M198" s="90" t="s">
        <v>203</v>
      </c>
      <c r="N198" s="90"/>
      <c r="O198" s="91" t="s">
        <v>674</v>
      </c>
      <c r="P198" s="91" t="s">
        <v>671</v>
      </c>
    </row>
    <row r="199" spans="1:16">
      <c r="A199" s="43" t="str">
        <f t="shared" si="12"/>
        <v> BBS 116 </v>
      </c>
      <c r="B199" s="18" t="str">
        <f t="shared" si="13"/>
        <v>I</v>
      </c>
      <c r="C199" s="43">
        <f t="shared" si="14"/>
        <v>50812.296000000002</v>
      </c>
      <c r="D199" t="str">
        <f t="shared" si="15"/>
        <v>vis</v>
      </c>
      <c r="E199">
        <f>VLOOKUP(C199,Active!C$21:E$951,3,FALSE)</f>
        <v>6340.9852060821449</v>
      </c>
      <c r="F199" s="18" t="s">
        <v>173</v>
      </c>
      <c r="G199" t="str">
        <f t="shared" si="16"/>
        <v>50812.296</v>
      </c>
      <c r="H199" s="43">
        <f t="shared" si="17"/>
        <v>6341</v>
      </c>
      <c r="I199" s="89" t="s">
        <v>675</v>
      </c>
      <c r="J199" s="90" t="s">
        <v>676</v>
      </c>
      <c r="K199" s="89">
        <v>6341</v>
      </c>
      <c r="L199" s="89" t="s">
        <v>485</v>
      </c>
      <c r="M199" s="90" t="s">
        <v>203</v>
      </c>
      <c r="N199" s="90"/>
      <c r="O199" s="91" t="s">
        <v>287</v>
      </c>
      <c r="P199" s="91" t="s">
        <v>677</v>
      </c>
    </row>
    <row r="200" spans="1:16">
      <c r="A200" s="43" t="str">
        <f t="shared" si="12"/>
        <v> AOEB 6 </v>
      </c>
      <c r="B200" s="18" t="str">
        <f t="shared" si="13"/>
        <v>I</v>
      </c>
      <c r="C200" s="43">
        <f t="shared" si="14"/>
        <v>50820.582999999999</v>
      </c>
      <c r="D200" t="str">
        <f t="shared" si="15"/>
        <v>vis</v>
      </c>
      <c r="E200">
        <f>VLOOKUP(C200,Active!C$21:E$951,3,FALSE)</f>
        <v>6351.9807859837438</v>
      </c>
      <c r="F200" s="18" t="s">
        <v>173</v>
      </c>
      <c r="G200" t="str">
        <f t="shared" si="16"/>
        <v>50820.583</v>
      </c>
      <c r="H200" s="43">
        <f t="shared" si="17"/>
        <v>6352</v>
      </c>
      <c r="I200" s="89" t="s">
        <v>678</v>
      </c>
      <c r="J200" s="90" t="s">
        <v>679</v>
      </c>
      <c r="K200" s="89">
        <v>6352</v>
      </c>
      <c r="L200" s="89" t="s">
        <v>491</v>
      </c>
      <c r="M200" s="90" t="s">
        <v>203</v>
      </c>
      <c r="N200" s="90"/>
      <c r="O200" s="91" t="s">
        <v>680</v>
      </c>
      <c r="P200" s="91" t="s">
        <v>671</v>
      </c>
    </row>
    <row r="201" spans="1:16">
      <c r="A201" s="43" t="str">
        <f t="shared" si="12"/>
        <v> AOEB 6 </v>
      </c>
      <c r="B201" s="18" t="str">
        <f t="shared" si="13"/>
        <v>I</v>
      </c>
      <c r="C201" s="43">
        <f t="shared" si="14"/>
        <v>50869.574999999997</v>
      </c>
      <c r="D201" t="str">
        <f t="shared" si="15"/>
        <v>vis</v>
      </c>
      <c r="E201">
        <f>VLOOKUP(C201,Active!C$21:E$951,3,FALSE)</f>
        <v>6416.9856671879579</v>
      </c>
      <c r="F201" s="18" t="s">
        <v>173</v>
      </c>
      <c r="G201" t="str">
        <f t="shared" si="16"/>
        <v>50869.575</v>
      </c>
      <c r="H201" s="43">
        <f t="shared" si="17"/>
        <v>6417</v>
      </c>
      <c r="I201" s="89" t="s">
        <v>681</v>
      </c>
      <c r="J201" s="90" t="s">
        <v>682</v>
      </c>
      <c r="K201" s="89">
        <v>6417</v>
      </c>
      <c r="L201" s="89" t="s">
        <v>485</v>
      </c>
      <c r="M201" s="90" t="s">
        <v>203</v>
      </c>
      <c r="N201" s="90"/>
      <c r="O201" s="91" t="s">
        <v>253</v>
      </c>
      <c r="P201" s="91" t="s">
        <v>671</v>
      </c>
    </row>
    <row r="202" spans="1:16">
      <c r="A202" s="43" t="str">
        <f t="shared" si="12"/>
        <v> AOEB 6 </v>
      </c>
      <c r="B202" s="18" t="str">
        <f t="shared" si="13"/>
        <v>I</v>
      </c>
      <c r="C202" s="43">
        <f t="shared" si="14"/>
        <v>50872.591999999997</v>
      </c>
      <c r="D202" t="str">
        <f t="shared" si="15"/>
        <v>vis</v>
      </c>
      <c r="E202">
        <f>VLOOKUP(C202,Active!C$21:E$951,3,FALSE)</f>
        <v>6420.9887641546693</v>
      </c>
      <c r="F202" s="18" t="s">
        <v>173</v>
      </c>
      <c r="G202" t="str">
        <f t="shared" si="16"/>
        <v>50872.592</v>
      </c>
      <c r="H202" s="43">
        <f t="shared" si="17"/>
        <v>6421</v>
      </c>
      <c r="I202" s="89" t="s">
        <v>683</v>
      </c>
      <c r="J202" s="90" t="s">
        <v>684</v>
      </c>
      <c r="K202" s="89">
        <v>6421</v>
      </c>
      <c r="L202" s="89" t="s">
        <v>182</v>
      </c>
      <c r="M202" s="90" t="s">
        <v>203</v>
      </c>
      <c r="N202" s="90"/>
      <c r="O202" s="91" t="s">
        <v>253</v>
      </c>
      <c r="P202" s="91" t="s">
        <v>671</v>
      </c>
    </row>
    <row r="203" spans="1:16">
      <c r="A203" s="43" t="str">
        <f t="shared" ref="A203:A266" si="18">P203</f>
        <v> BBS 119 </v>
      </c>
      <c r="B203" s="18" t="str">
        <f t="shared" ref="B203:B266" si="19">IF(H203=INT(H203),"I","II")</f>
        <v>I</v>
      </c>
      <c r="C203" s="43">
        <f t="shared" ref="C203:C266" si="20">1*G203</f>
        <v>51065.523000000001</v>
      </c>
      <c r="D203" t="str">
        <f t="shared" ref="D203:D266" si="21">VLOOKUP(F203,I$1:J$5,2,FALSE)</f>
        <v>vis</v>
      </c>
      <c r="E203">
        <f>VLOOKUP(C203,Active!C$21:E$951,3,FALSE)</f>
        <v>6676.9786550676945</v>
      </c>
      <c r="F203" s="18" t="s">
        <v>173</v>
      </c>
      <c r="G203" t="str">
        <f t="shared" ref="G203:G266" si="22">MID(I203,3,LEN(I203)-3)</f>
        <v>51065.523</v>
      </c>
      <c r="H203" s="43">
        <f t="shared" ref="H203:H266" si="23">1*K203</f>
        <v>6677</v>
      </c>
      <c r="I203" s="89" t="s">
        <v>685</v>
      </c>
      <c r="J203" s="90" t="s">
        <v>686</v>
      </c>
      <c r="K203" s="89">
        <v>6677</v>
      </c>
      <c r="L203" s="89" t="s">
        <v>488</v>
      </c>
      <c r="M203" s="90" t="s">
        <v>203</v>
      </c>
      <c r="N203" s="90"/>
      <c r="O203" s="91" t="s">
        <v>248</v>
      </c>
      <c r="P203" s="91" t="s">
        <v>687</v>
      </c>
    </row>
    <row r="204" spans="1:16">
      <c r="A204" s="43" t="str">
        <f t="shared" si="18"/>
        <v> AOEB 6 </v>
      </c>
      <c r="B204" s="18" t="str">
        <f t="shared" si="19"/>
        <v>I</v>
      </c>
      <c r="C204" s="43">
        <f t="shared" si="20"/>
        <v>51083.616999999998</v>
      </c>
      <c r="D204" t="str">
        <f t="shared" si="21"/>
        <v>vis</v>
      </c>
      <c r="E204">
        <f>VLOOKUP(C204,Active!C$21:E$951,3,FALSE)</f>
        <v>6700.9866220931053</v>
      </c>
      <c r="F204" s="18" t="s">
        <v>173</v>
      </c>
      <c r="G204" t="str">
        <f t="shared" si="22"/>
        <v>51083.617</v>
      </c>
      <c r="H204" s="43">
        <f t="shared" si="23"/>
        <v>6701</v>
      </c>
      <c r="I204" s="89" t="s">
        <v>688</v>
      </c>
      <c r="J204" s="90" t="s">
        <v>689</v>
      </c>
      <c r="K204" s="89">
        <v>6701</v>
      </c>
      <c r="L204" s="89" t="s">
        <v>481</v>
      </c>
      <c r="M204" s="90" t="s">
        <v>203</v>
      </c>
      <c r="N204" s="90"/>
      <c r="O204" s="91" t="s">
        <v>253</v>
      </c>
      <c r="P204" s="91" t="s">
        <v>671</v>
      </c>
    </row>
    <row r="205" spans="1:16">
      <c r="A205" s="43" t="str">
        <f t="shared" si="18"/>
        <v> AOEB 6 </v>
      </c>
      <c r="B205" s="18" t="str">
        <f t="shared" si="19"/>
        <v>I</v>
      </c>
      <c r="C205" s="43">
        <f t="shared" si="20"/>
        <v>51129.59</v>
      </c>
      <c r="D205" t="str">
        <f t="shared" si="21"/>
        <v>vis</v>
      </c>
      <c r="E205">
        <f>VLOOKUP(C205,Active!C$21:E$951,3,FALSE)</f>
        <v>6761.9857526368942</v>
      </c>
      <c r="F205" s="18" t="s">
        <v>173</v>
      </c>
      <c r="G205" t="str">
        <f t="shared" si="22"/>
        <v>51129.590</v>
      </c>
      <c r="H205" s="43">
        <f t="shared" si="23"/>
        <v>6762</v>
      </c>
      <c r="I205" s="89" t="s">
        <v>690</v>
      </c>
      <c r="J205" s="90" t="s">
        <v>691</v>
      </c>
      <c r="K205" s="89">
        <v>6762</v>
      </c>
      <c r="L205" s="89" t="s">
        <v>485</v>
      </c>
      <c r="M205" s="90" t="s">
        <v>203</v>
      </c>
      <c r="N205" s="90"/>
      <c r="O205" s="91" t="s">
        <v>253</v>
      </c>
      <c r="P205" s="91" t="s">
        <v>671</v>
      </c>
    </row>
    <row r="206" spans="1:16">
      <c r="A206" s="43" t="str">
        <f t="shared" si="18"/>
        <v> AOEB 6 </v>
      </c>
      <c r="B206" s="18" t="str">
        <f t="shared" si="19"/>
        <v>I</v>
      </c>
      <c r="C206" s="43">
        <f t="shared" si="20"/>
        <v>51132.606</v>
      </c>
      <c r="D206" t="str">
        <f t="shared" si="21"/>
        <v>vis</v>
      </c>
      <c r="E206">
        <f>VLOOKUP(C206,Active!C$21:E$951,3,FALSE)</f>
        <v>6765.9875227567536</v>
      </c>
      <c r="F206" s="18" t="s">
        <v>173</v>
      </c>
      <c r="G206" t="str">
        <f t="shared" si="22"/>
        <v>51132.606</v>
      </c>
      <c r="H206" s="43">
        <f t="shared" si="23"/>
        <v>6766</v>
      </c>
      <c r="I206" s="89" t="s">
        <v>692</v>
      </c>
      <c r="J206" s="90" t="s">
        <v>693</v>
      </c>
      <c r="K206" s="89">
        <v>6766</v>
      </c>
      <c r="L206" s="89" t="s">
        <v>388</v>
      </c>
      <c r="M206" s="90" t="s">
        <v>203</v>
      </c>
      <c r="N206" s="90"/>
      <c r="O206" s="91" t="s">
        <v>694</v>
      </c>
      <c r="P206" s="91" t="s">
        <v>671</v>
      </c>
    </row>
    <row r="207" spans="1:16">
      <c r="A207" s="43" t="str">
        <f t="shared" si="18"/>
        <v> AOEB 6 </v>
      </c>
      <c r="B207" s="18" t="str">
        <f t="shared" si="19"/>
        <v>I</v>
      </c>
      <c r="C207" s="43">
        <f t="shared" si="20"/>
        <v>51135.620999999999</v>
      </c>
      <c r="D207" t="str">
        <f t="shared" si="21"/>
        <v>vis</v>
      </c>
      <c r="E207">
        <f>VLOOKUP(C207,Active!C$21:E$951,3,FALSE)</f>
        <v>6769.9879660297511</v>
      </c>
      <c r="F207" s="18" t="s">
        <v>173</v>
      </c>
      <c r="G207" t="str">
        <f t="shared" si="22"/>
        <v>51135.621</v>
      </c>
      <c r="H207" s="43">
        <f t="shared" si="23"/>
        <v>6770</v>
      </c>
      <c r="I207" s="89" t="s">
        <v>695</v>
      </c>
      <c r="J207" s="90" t="s">
        <v>696</v>
      </c>
      <c r="K207" s="89">
        <v>6770</v>
      </c>
      <c r="L207" s="89" t="s">
        <v>388</v>
      </c>
      <c r="M207" s="90" t="s">
        <v>203</v>
      </c>
      <c r="N207" s="90"/>
      <c r="O207" s="91" t="s">
        <v>253</v>
      </c>
      <c r="P207" s="91" t="s">
        <v>671</v>
      </c>
    </row>
    <row r="208" spans="1:16">
      <c r="A208" s="43" t="str">
        <f t="shared" si="18"/>
        <v> AOEB 6 </v>
      </c>
      <c r="B208" s="18" t="str">
        <f t="shared" si="19"/>
        <v>I</v>
      </c>
      <c r="C208" s="43">
        <f t="shared" si="20"/>
        <v>51144.661</v>
      </c>
      <c r="D208" t="str">
        <f t="shared" si="21"/>
        <v>vis</v>
      </c>
      <c r="E208">
        <f>VLOOKUP(C208,Active!C$21:E$951,3,FALSE)</f>
        <v>6781.9826616144619</v>
      </c>
      <c r="F208" s="18" t="s">
        <v>173</v>
      </c>
      <c r="G208" t="str">
        <f t="shared" si="22"/>
        <v>51144.661</v>
      </c>
      <c r="H208" s="43">
        <f t="shared" si="23"/>
        <v>6782</v>
      </c>
      <c r="I208" s="89" t="s">
        <v>697</v>
      </c>
      <c r="J208" s="90" t="s">
        <v>698</v>
      </c>
      <c r="K208" s="89">
        <v>6782</v>
      </c>
      <c r="L208" s="89" t="s">
        <v>430</v>
      </c>
      <c r="M208" s="90" t="s">
        <v>203</v>
      </c>
      <c r="N208" s="90"/>
      <c r="O208" s="91" t="s">
        <v>694</v>
      </c>
      <c r="P208" s="91" t="s">
        <v>671</v>
      </c>
    </row>
    <row r="209" spans="1:16">
      <c r="A209" s="43" t="str">
        <f t="shared" si="18"/>
        <v> AOEB 6 </v>
      </c>
      <c r="B209" s="18" t="str">
        <f t="shared" si="19"/>
        <v>I</v>
      </c>
      <c r="C209" s="43">
        <f t="shared" si="20"/>
        <v>51175.565999999999</v>
      </c>
      <c r="D209" t="str">
        <f t="shared" si="21"/>
        <v>vis</v>
      </c>
      <c r="E209">
        <f>VLOOKUP(C209,Active!C$21:E$951,3,FALSE)</f>
        <v>6822.9888637212598</v>
      </c>
      <c r="F209" s="18" t="s">
        <v>173</v>
      </c>
      <c r="G209" t="str">
        <f t="shared" si="22"/>
        <v>51175.566</v>
      </c>
      <c r="H209" s="43">
        <f t="shared" si="23"/>
        <v>6823</v>
      </c>
      <c r="I209" s="89" t="s">
        <v>699</v>
      </c>
      <c r="J209" s="90" t="s">
        <v>700</v>
      </c>
      <c r="K209" s="89">
        <v>6823</v>
      </c>
      <c r="L209" s="89" t="s">
        <v>182</v>
      </c>
      <c r="M209" s="90" t="s">
        <v>203</v>
      </c>
      <c r="N209" s="90"/>
      <c r="O209" s="91" t="s">
        <v>680</v>
      </c>
      <c r="P209" s="91" t="s">
        <v>671</v>
      </c>
    </row>
    <row r="210" spans="1:16">
      <c r="A210" s="43" t="str">
        <f t="shared" si="18"/>
        <v> AOEB 6 </v>
      </c>
      <c r="B210" s="18" t="str">
        <f t="shared" si="19"/>
        <v>I</v>
      </c>
      <c r="C210" s="43">
        <f t="shared" si="20"/>
        <v>51428.790999999997</v>
      </c>
      <c r="D210" t="str">
        <f t="shared" si="21"/>
        <v>vis</v>
      </c>
      <c r="E210">
        <f>VLOOKUP(C210,Active!C$21:E$951,3,FALSE)</f>
        <v>7158.9796590130954</v>
      </c>
      <c r="F210" s="18" t="s">
        <v>173</v>
      </c>
      <c r="G210" t="str">
        <f t="shared" si="22"/>
        <v>51428.791</v>
      </c>
      <c r="H210" s="43">
        <f t="shared" si="23"/>
        <v>7159</v>
      </c>
      <c r="I210" s="89" t="s">
        <v>701</v>
      </c>
      <c r="J210" s="90" t="s">
        <v>702</v>
      </c>
      <c r="K210" s="89">
        <v>7159</v>
      </c>
      <c r="L210" s="89" t="s">
        <v>587</v>
      </c>
      <c r="M210" s="90" t="s">
        <v>203</v>
      </c>
      <c r="N210" s="90"/>
      <c r="O210" s="91" t="s">
        <v>253</v>
      </c>
      <c r="P210" s="91" t="s">
        <v>671</v>
      </c>
    </row>
    <row r="211" spans="1:16">
      <c r="A211" s="43" t="str">
        <f t="shared" si="18"/>
        <v>IBVS 4840 </v>
      </c>
      <c r="B211" s="18" t="str">
        <f t="shared" si="19"/>
        <v>I</v>
      </c>
      <c r="C211" s="43">
        <f t="shared" si="20"/>
        <v>51477.778599999998</v>
      </c>
      <c r="D211" t="str">
        <f t="shared" si="21"/>
        <v>vis</v>
      </c>
      <c r="E211">
        <f>VLOOKUP(C211,Active!C$21:E$951,3,FALSE)</f>
        <v>7223.9787020911426</v>
      </c>
      <c r="F211" s="18" t="s">
        <v>173</v>
      </c>
      <c r="G211" t="str">
        <f t="shared" si="22"/>
        <v>51477.7786</v>
      </c>
      <c r="H211" s="43">
        <f t="shared" si="23"/>
        <v>7224</v>
      </c>
      <c r="I211" s="89" t="s">
        <v>703</v>
      </c>
      <c r="J211" s="90" t="s">
        <v>704</v>
      </c>
      <c r="K211" s="89">
        <v>7224</v>
      </c>
      <c r="L211" s="89" t="s">
        <v>705</v>
      </c>
      <c r="M211" s="90" t="s">
        <v>706</v>
      </c>
      <c r="N211" s="90" t="s">
        <v>707</v>
      </c>
      <c r="O211" s="91" t="s">
        <v>708</v>
      </c>
      <c r="P211" s="92" t="s">
        <v>709</v>
      </c>
    </row>
    <row r="212" spans="1:16">
      <c r="A212" s="43" t="str">
        <f t="shared" si="18"/>
        <v> AOEB 6 </v>
      </c>
      <c r="B212" s="18" t="str">
        <f t="shared" si="19"/>
        <v>I</v>
      </c>
      <c r="C212" s="43">
        <f t="shared" si="20"/>
        <v>51490.595999999998</v>
      </c>
      <c r="D212" t="str">
        <f t="shared" si="21"/>
        <v>vis</v>
      </c>
      <c r="E212">
        <f>VLOOKUP(C212,Active!C$21:E$951,3,FALSE)</f>
        <v>7240.9854289924106</v>
      </c>
      <c r="F212" s="18" t="s">
        <v>173</v>
      </c>
      <c r="G212" t="str">
        <f t="shared" si="22"/>
        <v>51490.596</v>
      </c>
      <c r="H212" s="43">
        <f t="shared" si="23"/>
        <v>7241</v>
      </c>
      <c r="I212" s="89" t="s">
        <v>710</v>
      </c>
      <c r="J212" s="90" t="s">
        <v>711</v>
      </c>
      <c r="K212" s="89">
        <v>7241</v>
      </c>
      <c r="L212" s="89" t="s">
        <v>485</v>
      </c>
      <c r="M212" s="90" t="s">
        <v>203</v>
      </c>
      <c r="N212" s="90"/>
      <c r="O212" s="91" t="s">
        <v>261</v>
      </c>
      <c r="P212" s="91" t="s">
        <v>671</v>
      </c>
    </row>
    <row r="213" spans="1:16">
      <c r="A213" s="43" t="str">
        <f t="shared" si="18"/>
        <v> AOEB 6 </v>
      </c>
      <c r="B213" s="18" t="str">
        <f t="shared" si="19"/>
        <v>I</v>
      </c>
      <c r="C213" s="43">
        <f t="shared" si="20"/>
        <v>51493.605000000003</v>
      </c>
      <c r="D213" t="str">
        <f t="shared" si="21"/>
        <v>vis</v>
      </c>
      <c r="E213">
        <f>VLOOKUP(C213,Active!C$21:E$951,3,FALSE)</f>
        <v>7244.9779111842754</v>
      </c>
      <c r="F213" s="18" t="s">
        <v>173</v>
      </c>
      <c r="G213" t="str">
        <f t="shared" si="22"/>
        <v>51493.605</v>
      </c>
      <c r="H213" s="43">
        <f t="shared" si="23"/>
        <v>7245</v>
      </c>
      <c r="I213" s="89" t="s">
        <v>712</v>
      </c>
      <c r="J213" s="90" t="s">
        <v>713</v>
      </c>
      <c r="K213" s="89">
        <v>7245</v>
      </c>
      <c r="L213" s="89" t="s">
        <v>185</v>
      </c>
      <c r="M213" s="90" t="s">
        <v>203</v>
      </c>
      <c r="N213" s="90"/>
      <c r="O213" s="91" t="s">
        <v>253</v>
      </c>
      <c r="P213" s="91" t="s">
        <v>671</v>
      </c>
    </row>
    <row r="214" spans="1:16">
      <c r="A214" s="43" t="str">
        <f t="shared" si="18"/>
        <v> AOEB 6 </v>
      </c>
      <c r="B214" s="18" t="str">
        <f t="shared" si="19"/>
        <v>I</v>
      </c>
      <c r="C214" s="43">
        <f t="shared" si="20"/>
        <v>51496.618999999999</v>
      </c>
      <c r="D214" t="str">
        <f t="shared" si="21"/>
        <v>vis</v>
      </c>
      <c r="E214">
        <f>VLOOKUP(C214,Active!C$21:E$951,3,FALSE)</f>
        <v>7248.9770276104109</v>
      </c>
      <c r="F214" s="18" t="s">
        <v>173</v>
      </c>
      <c r="G214" t="str">
        <f t="shared" si="22"/>
        <v>51496.619</v>
      </c>
      <c r="H214" s="43">
        <f t="shared" si="23"/>
        <v>7249</v>
      </c>
      <c r="I214" s="89" t="s">
        <v>714</v>
      </c>
      <c r="J214" s="90" t="s">
        <v>715</v>
      </c>
      <c r="K214" s="89">
        <v>7249</v>
      </c>
      <c r="L214" s="89" t="s">
        <v>185</v>
      </c>
      <c r="M214" s="90" t="s">
        <v>203</v>
      </c>
      <c r="N214" s="90"/>
      <c r="O214" s="91" t="s">
        <v>253</v>
      </c>
      <c r="P214" s="91" t="s">
        <v>671</v>
      </c>
    </row>
    <row r="215" spans="1:16">
      <c r="A215" s="43" t="str">
        <f t="shared" si="18"/>
        <v> AOEB 6 </v>
      </c>
      <c r="B215" s="18" t="str">
        <f t="shared" si="19"/>
        <v>I</v>
      </c>
      <c r="C215" s="43">
        <f t="shared" si="20"/>
        <v>51499.634700000002</v>
      </c>
      <c r="D215" t="str">
        <f t="shared" si="21"/>
        <v>vis</v>
      </c>
      <c r="E215">
        <f>VLOOKUP(C215,Active!C$21:E$951,3,FALSE)</f>
        <v>7252.9783996762135</v>
      </c>
      <c r="F215" s="18" t="s">
        <v>173</v>
      </c>
      <c r="G215" t="str">
        <f t="shared" si="22"/>
        <v>51499.6347</v>
      </c>
      <c r="H215" s="43">
        <f t="shared" si="23"/>
        <v>7253</v>
      </c>
      <c r="I215" s="89" t="s">
        <v>716</v>
      </c>
      <c r="J215" s="90" t="s">
        <v>717</v>
      </c>
      <c r="K215" s="89">
        <v>7253</v>
      </c>
      <c r="L215" s="89" t="s">
        <v>718</v>
      </c>
      <c r="M215" s="90" t="s">
        <v>660</v>
      </c>
      <c r="N215" s="90" t="s">
        <v>719</v>
      </c>
      <c r="O215" s="91" t="s">
        <v>720</v>
      </c>
      <c r="P215" s="91" t="s">
        <v>671</v>
      </c>
    </row>
    <row r="216" spans="1:16">
      <c r="A216" s="43" t="str">
        <f t="shared" si="18"/>
        <v> AOEB 6 </v>
      </c>
      <c r="B216" s="18" t="str">
        <f t="shared" si="19"/>
        <v>I</v>
      </c>
      <c r="C216" s="43">
        <f t="shared" si="20"/>
        <v>51539.582000000002</v>
      </c>
      <c r="D216" t="str">
        <f t="shared" si="21"/>
        <v>vis</v>
      </c>
      <c r="E216">
        <f>VLOOKUP(C216,Active!C$21:E$951,3,FALSE)</f>
        <v>7305.982349115493</v>
      </c>
      <c r="F216" s="18" t="s">
        <v>173</v>
      </c>
      <c r="G216" t="str">
        <f t="shared" si="22"/>
        <v>51539.582</v>
      </c>
      <c r="H216" s="43">
        <f t="shared" si="23"/>
        <v>7306</v>
      </c>
      <c r="I216" s="89" t="s">
        <v>721</v>
      </c>
      <c r="J216" s="90" t="s">
        <v>722</v>
      </c>
      <c r="K216" s="89">
        <v>7306</v>
      </c>
      <c r="L216" s="89" t="s">
        <v>430</v>
      </c>
      <c r="M216" s="90" t="s">
        <v>203</v>
      </c>
      <c r="N216" s="90"/>
      <c r="O216" s="91" t="s">
        <v>680</v>
      </c>
      <c r="P216" s="91" t="s">
        <v>671</v>
      </c>
    </row>
    <row r="217" spans="1:16">
      <c r="A217" s="43" t="str">
        <f t="shared" si="18"/>
        <v> AOEB 6 </v>
      </c>
      <c r="B217" s="18" t="str">
        <f t="shared" si="19"/>
        <v>I</v>
      </c>
      <c r="C217" s="43">
        <f t="shared" si="20"/>
        <v>51554.656999999999</v>
      </c>
      <c r="D217" t="str">
        <f t="shared" si="21"/>
        <v>vis</v>
      </c>
      <c r="E217">
        <f>VLOOKUP(C217,Active!C$21:E$951,3,FALSE)</f>
        <v>7325.9845654804785</v>
      </c>
      <c r="F217" s="18" t="s">
        <v>173</v>
      </c>
      <c r="G217" t="str">
        <f t="shared" si="22"/>
        <v>51554.657</v>
      </c>
      <c r="H217" s="43">
        <f t="shared" si="23"/>
        <v>7326</v>
      </c>
      <c r="I217" s="89" t="s">
        <v>723</v>
      </c>
      <c r="J217" s="90" t="s">
        <v>724</v>
      </c>
      <c r="K217" s="89">
        <v>7326</v>
      </c>
      <c r="L217" s="89" t="s">
        <v>424</v>
      </c>
      <c r="M217" s="90" t="s">
        <v>203</v>
      </c>
      <c r="N217" s="90"/>
      <c r="O217" s="91" t="s">
        <v>253</v>
      </c>
      <c r="P217" s="91" t="s">
        <v>671</v>
      </c>
    </row>
    <row r="218" spans="1:16">
      <c r="A218" s="43" t="str">
        <f t="shared" si="18"/>
        <v> AOEB 9 </v>
      </c>
      <c r="B218" s="18" t="str">
        <f t="shared" si="19"/>
        <v>I</v>
      </c>
      <c r="C218" s="43">
        <f t="shared" si="20"/>
        <v>51554.656999999999</v>
      </c>
      <c r="D218" t="str">
        <f t="shared" si="21"/>
        <v>vis</v>
      </c>
      <c r="E218">
        <f>VLOOKUP(C218,Active!C$21:E$951,3,FALSE)</f>
        <v>7325.9845654804785</v>
      </c>
      <c r="F218" s="18" t="s">
        <v>173</v>
      </c>
      <c r="G218" t="str">
        <f t="shared" si="22"/>
        <v>51554.657</v>
      </c>
      <c r="H218" s="43">
        <f t="shared" si="23"/>
        <v>7326</v>
      </c>
      <c r="I218" s="89" t="s">
        <v>723</v>
      </c>
      <c r="J218" s="90" t="s">
        <v>724</v>
      </c>
      <c r="K218" s="89">
        <v>7326</v>
      </c>
      <c r="L218" s="89" t="s">
        <v>424</v>
      </c>
      <c r="M218" s="90" t="s">
        <v>203</v>
      </c>
      <c r="N218" s="90"/>
      <c r="O218" s="91" t="s">
        <v>253</v>
      </c>
      <c r="P218" s="91" t="s">
        <v>112</v>
      </c>
    </row>
    <row r="219" spans="1:16">
      <c r="A219" s="43" t="str">
        <f t="shared" si="18"/>
        <v> AOEB 6 </v>
      </c>
      <c r="B219" s="18" t="str">
        <f t="shared" si="19"/>
        <v>I</v>
      </c>
      <c r="C219" s="43">
        <f t="shared" si="20"/>
        <v>51582.54</v>
      </c>
      <c r="D219" t="str">
        <f t="shared" si="21"/>
        <v>vis</v>
      </c>
      <c r="E219">
        <f>VLOOKUP(C219,Active!C$21:E$951,3,FALSE)</f>
        <v>7362.9810363862853</v>
      </c>
      <c r="F219" s="18" t="s">
        <v>173</v>
      </c>
      <c r="G219" t="str">
        <f t="shared" si="22"/>
        <v>51582.540</v>
      </c>
      <c r="H219" s="43">
        <f t="shared" si="23"/>
        <v>7363</v>
      </c>
      <c r="I219" s="89" t="s">
        <v>725</v>
      </c>
      <c r="J219" s="90" t="s">
        <v>726</v>
      </c>
      <c r="K219" s="89">
        <v>7363</v>
      </c>
      <c r="L219" s="89" t="s">
        <v>491</v>
      </c>
      <c r="M219" s="90" t="s">
        <v>203</v>
      </c>
      <c r="N219" s="90"/>
      <c r="O219" s="91" t="s">
        <v>253</v>
      </c>
      <c r="P219" s="91" t="s">
        <v>671</v>
      </c>
    </row>
    <row r="220" spans="1:16">
      <c r="A220" s="43" t="str">
        <f t="shared" si="18"/>
        <v> AOEB 9 </v>
      </c>
      <c r="B220" s="18" t="str">
        <f t="shared" si="19"/>
        <v>I</v>
      </c>
      <c r="C220" s="43">
        <f t="shared" si="20"/>
        <v>51582.54</v>
      </c>
      <c r="D220" t="str">
        <f t="shared" si="21"/>
        <v>vis</v>
      </c>
      <c r="E220">
        <f>VLOOKUP(C220,Active!C$21:E$951,3,FALSE)</f>
        <v>7362.9810363862853</v>
      </c>
      <c r="F220" s="18" t="s">
        <v>173</v>
      </c>
      <c r="G220" t="str">
        <f t="shared" si="22"/>
        <v>51582.540</v>
      </c>
      <c r="H220" s="43">
        <f t="shared" si="23"/>
        <v>7363</v>
      </c>
      <c r="I220" s="89" t="s">
        <v>725</v>
      </c>
      <c r="J220" s="90" t="s">
        <v>726</v>
      </c>
      <c r="K220" s="89">
        <v>7363</v>
      </c>
      <c r="L220" s="89" t="s">
        <v>491</v>
      </c>
      <c r="M220" s="90" t="s">
        <v>203</v>
      </c>
      <c r="N220" s="90"/>
      <c r="O220" s="91" t="s">
        <v>253</v>
      </c>
      <c r="P220" s="91" t="s">
        <v>112</v>
      </c>
    </row>
    <row r="221" spans="1:16">
      <c r="A221" s="43" t="str">
        <f t="shared" si="18"/>
        <v> AOEB 6 </v>
      </c>
      <c r="B221" s="18" t="str">
        <f t="shared" si="19"/>
        <v>I</v>
      </c>
      <c r="C221" s="43">
        <f t="shared" si="20"/>
        <v>51582.544000000002</v>
      </c>
      <c r="D221" t="str">
        <f t="shared" si="21"/>
        <v>vis</v>
      </c>
      <c r="E221">
        <f>VLOOKUP(C221,Active!C$21:E$951,3,FALSE)</f>
        <v>7362.9863437737131</v>
      </c>
      <c r="F221" s="18" t="s">
        <v>173</v>
      </c>
      <c r="G221" t="str">
        <f t="shared" si="22"/>
        <v>51582.544</v>
      </c>
      <c r="H221" s="43">
        <f t="shared" si="23"/>
        <v>7363</v>
      </c>
      <c r="I221" s="89" t="s">
        <v>727</v>
      </c>
      <c r="J221" s="90" t="s">
        <v>728</v>
      </c>
      <c r="K221" s="89">
        <v>7363</v>
      </c>
      <c r="L221" s="89" t="s">
        <v>481</v>
      </c>
      <c r="M221" s="90" t="s">
        <v>203</v>
      </c>
      <c r="N221" s="90"/>
      <c r="O221" s="91" t="s">
        <v>261</v>
      </c>
      <c r="P221" s="91" t="s">
        <v>671</v>
      </c>
    </row>
    <row r="222" spans="1:16">
      <c r="A222" s="43" t="str">
        <f t="shared" si="18"/>
        <v>IBVS 5287 </v>
      </c>
      <c r="B222" s="18" t="str">
        <f t="shared" si="19"/>
        <v>I</v>
      </c>
      <c r="C222" s="43">
        <f t="shared" si="20"/>
        <v>51772.459799999997</v>
      </c>
      <c r="D222" t="str">
        <f t="shared" si="21"/>
        <v>vis</v>
      </c>
      <c r="E222">
        <f>VLOOKUP(C222,Active!C$21:E$951,3,FALSE)</f>
        <v>7614.975526044358</v>
      </c>
      <c r="F222" s="18" t="s">
        <v>173</v>
      </c>
      <c r="G222" t="str">
        <f t="shared" si="22"/>
        <v>51772.4598</v>
      </c>
      <c r="H222" s="43">
        <f t="shared" si="23"/>
        <v>7615</v>
      </c>
      <c r="I222" s="89" t="s">
        <v>729</v>
      </c>
      <c r="J222" s="90" t="s">
        <v>730</v>
      </c>
      <c r="K222" s="89">
        <v>7615</v>
      </c>
      <c r="L222" s="89" t="s">
        <v>731</v>
      </c>
      <c r="M222" s="90" t="s">
        <v>706</v>
      </c>
      <c r="N222" s="90" t="s">
        <v>707</v>
      </c>
      <c r="O222" s="91" t="s">
        <v>732</v>
      </c>
      <c r="P222" s="92" t="s">
        <v>733</v>
      </c>
    </row>
    <row r="223" spans="1:16">
      <c r="A223" s="43" t="str">
        <f t="shared" si="18"/>
        <v>IBVS 5583 </v>
      </c>
      <c r="B223" s="18" t="str">
        <f t="shared" si="19"/>
        <v>I</v>
      </c>
      <c r="C223" s="43">
        <f t="shared" si="20"/>
        <v>52133.465100000001</v>
      </c>
      <c r="D223" t="str">
        <f t="shared" si="21"/>
        <v>vis</v>
      </c>
      <c r="E223">
        <f>VLOOKUP(C223,Active!C$21:E$951,3,FALSE)</f>
        <v>8093.9742736070784</v>
      </c>
      <c r="F223" s="18" t="s">
        <v>173</v>
      </c>
      <c r="G223" t="str">
        <f t="shared" si="22"/>
        <v>52133.4651</v>
      </c>
      <c r="H223" s="43">
        <f t="shared" si="23"/>
        <v>8094</v>
      </c>
      <c r="I223" s="89" t="s">
        <v>734</v>
      </c>
      <c r="J223" s="90" t="s">
        <v>735</v>
      </c>
      <c r="K223" s="89">
        <v>8094</v>
      </c>
      <c r="L223" s="89" t="s">
        <v>736</v>
      </c>
      <c r="M223" s="90" t="s">
        <v>706</v>
      </c>
      <c r="N223" s="90" t="s">
        <v>707</v>
      </c>
      <c r="O223" s="91" t="s">
        <v>732</v>
      </c>
      <c r="P223" s="92" t="s">
        <v>737</v>
      </c>
    </row>
    <row r="224" spans="1:16">
      <c r="A224" s="43" t="str">
        <f t="shared" si="18"/>
        <v>BAVM 158 </v>
      </c>
      <c r="B224" s="18" t="str">
        <f t="shared" si="19"/>
        <v>I</v>
      </c>
      <c r="C224" s="43">
        <f t="shared" si="20"/>
        <v>52280.429300000003</v>
      </c>
      <c r="D224" t="str">
        <f t="shared" si="21"/>
        <v>vis</v>
      </c>
      <c r="E224">
        <f>VLOOKUP(C224,Active!C$21:E$951,3,FALSE)</f>
        <v>8288.9732604268211</v>
      </c>
      <c r="F224" s="18" t="s">
        <v>173</v>
      </c>
      <c r="G224" t="str">
        <f t="shared" si="22"/>
        <v>52280.4293</v>
      </c>
      <c r="H224" s="43">
        <f t="shared" si="23"/>
        <v>8289</v>
      </c>
      <c r="I224" s="89" t="s">
        <v>738</v>
      </c>
      <c r="J224" s="90" t="s">
        <v>739</v>
      </c>
      <c r="K224" s="89">
        <v>8289</v>
      </c>
      <c r="L224" s="89" t="s">
        <v>740</v>
      </c>
      <c r="M224" s="90" t="s">
        <v>706</v>
      </c>
      <c r="N224" s="90" t="s">
        <v>741</v>
      </c>
      <c r="O224" s="91" t="s">
        <v>742</v>
      </c>
      <c r="P224" s="92" t="s">
        <v>743</v>
      </c>
    </row>
    <row r="225" spans="1:16">
      <c r="A225" s="43" t="str">
        <f t="shared" si="18"/>
        <v> BBS 128 </v>
      </c>
      <c r="B225" s="18" t="str">
        <f t="shared" si="19"/>
        <v>I</v>
      </c>
      <c r="C225" s="43">
        <f t="shared" si="20"/>
        <v>52463.580999999998</v>
      </c>
      <c r="D225" t="str">
        <f t="shared" si="21"/>
        <v>vis</v>
      </c>
      <c r="E225">
        <f>VLOOKUP(C225,Active!C$21:E$951,3,FALSE)</f>
        <v>8531.9875178739549</v>
      </c>
      <c r="F225" s="18" t="s">
        <v>173</v>
      </c>
      <c r="G225" t="str">
        <f t="shared" si="22"/>
        <v>52463.581</v>
      </c>
      <c r="H225" s="43">
        <f t="shared" si="23"/>
        <v>8532</v>
      </c>
      <c r="I225" s="89" t="s">
        <v>744</v>
      </c>
      <c r="J225" s="90" t="s">
        <v>745</v>
      </c>
      <c r="K225" s="89" t="s">
        <v>746</v>
      </c>
      <c r="L225" s="89" t="s">
        <v>388</v>
      </c>
      <c r="M225" s="90" t="s">
        <v>203</v>
      </c>
      <c r="N225" s="90"/>
      <c r="O225" s="91" t="s">
        <v>248</v>
      </c>
      <c r="P225" s="91" t="s">
        <v>747</v>
      </c>
    </row>
    <row r="226" spans="1:16">
      <c r="A226" s="43" t="str">
        <f t="shared" si="18"/>
        <v>IBVS 5371 </v>
      </c>
      <c r="B226" s="18" t="str">
        <f t="shared" si="19"/>
        <v>I</v>
      </c>
      <c r="C226" s="43">
        <f t="shared" si="20"/>
        <v>52548.733999999997</v>
      </c>
      <c r="D226" t="str">
        <f t="shared" si="21"/>
        <v>vis</v>
      </c>
      <c r="E226">
        <f>VLOOKUP(C226,Active!C$21:E$951,3,FALSE)</f>
        <v>8644.972508263867</v>
      </c>
      <c r="F226" s="18" t="s">
        <v>173</v>
      </c>
      <c r="G226" t="str">
        <f t="shared" si="22"/>
        <v>52548.734</v>
      </c>
      <c r="H226" s="43">
        <f t="shared" si="23"/>
        <v>8645</v>
      </c>
      <c r="I226" s="89" t="s">
        <v>748</v>
      </c>
      <c r="J226" s="90" t="s">
        <v>749</v>
      </c>
      <c r="K226" s="89" t="s">
        <v>750</v>
      </c>
      <c r="L226" s="89" t="s">
        <v>600</v>
      </c>
      <c r="M226" s="90" t="s">
        <v>706</v>
      </c>
      <c r="N226" s="90" t="s">
        <v>707</v>
      </c>
      <c r="O226" s="91" t="s">
        <v>751</v>
      </c>
      <c r="P226" s="92" t="s">
        <v>752</v>
      </c>
    </row>
    <row r="227" spans="1:16">
      <c r="A227" s="43" t="str">
        <f t="shared" si="18"/>
        <v> BBS 129 </v>
      </c>
      <c r="B227" s="18" t="str">
        <f t="shared" si="19"/>
        <v>I</v>
      </c>
      <c r="C227" s="43">
        <f t="shared" si="20"/>
        <v>52635.402999999998</v>
      </c>
      <c r="D227" t="str">
        <f t="shared" si="21"/>
        <v>vis</v>
      </c>
      <c r="E227">
        <f>VLOOKUP(C227,Active!C$21:E$951,3,FALSE)</f>
        <v>8759.9689984885626</v>
      </c>
      <c r="F227" s="18" t="s">
        <v>173</v>
      </c>
      <c r="G227" t="str">
        <f t="shared" si="22"/>
        <v>52635.403</v>
      </c>
      <c r="H227" s="43">
        <f t="shared" si="23"/>
        <v>8760</v>
      </c>
      <c r="I227" s="89" t="s">
        <v>753</v>
      </c>
      <c r="J227" s="90" t="s">
        <v>754</v>
      </c>
      <c r="K227" s="89" t="s">
        <v>755</v>
      </c>
      <c r="L227" s="89" t="s">
        <v>756</v>
      </c>
      <c r="M227" s="90" t="s">
        <v>706</v>
      </c>
      <c r="N227" s="90" t="s">
        <v>707</v>
      </c>
      <c r="O227" s="91" t="s">
        <v>248</v>
      </c>
      <c r="P227" s="91" t="s">
        <v>757</v>
      </c>
    </row>
    <row r="228" spans="1:16">
      <c r="A228" s="43" t="str">
        <f t="shared" si="18"/>
        <v> BBS 130 </v>
      </c>
      <c r="B228" s="18" t="str">
        <f t="shared" si="19"/>
        <v>I</v>
      </c>
      <c r="C228" s="43">
        <f t="shared" si="20"/>
        <v>52873.567000000003</v>
      </c>
      <c r="D228" t="str">
        <f t="shared" si="21"/>
        <v>vis</v>
      </c>
      <c r="E228">
        <f>VLOOKUP(C228,Active!C$21:E$951,3,FALSE)</f>
        <v>9075.976153271411</v>
      </c>
      <c r="F228" s="18" t="s">
        <v>173</v>
      </c>
      <c r="G228" t="str">
        <f t="shared" si="22"/>
        <v>52873.567</v>
      </c>
      <c r="H228" s="43">
        <f t="shared" si="23"/>
        <v>9076</v>
      </c>
      <c r="I228" s="89" t="s">
        <v>758</v>
      </c>
      <c r="J228" s="90" t="s">
        <v>759</v>
      </c>
      <c r="K228" s="89" t="s">
        <v>760</v>
      </c>
      <c r="L228" s="89" t="s">
        <v>548</v>
      </c>
      <c r="M228" s="90" t="s">
        <v>706</v>
      </c>
      <c r="N228" s="90" t="s">
        <v>707</v>
      </c>
      <c r="O228" s="91" t="s">
        <v>248</v>
      </c>
      <c r="P228" s="91" t="s">
        <v>761</v>
      </c>
    </row>
    <row r="229" spans="1:16">
      <c r="A229" s="43" t="str">
        <f t="shared" si="18"/>
        <v>BAVM 172 </v>
      </c>
      <c r="B229" s="18" t="str">
        <f t="shared" si="19"/>
        <v>I</v>
      </c>
      <c r="C229" s="43">
        <f t="shared" si="20"/>
        <v>52907.478600000002</v>
      </c>
      <c r="D229" t="str">
        <f t="shared" si="21"/>
        <v>vis</v>
      </c>
      <c r="E229">
        <f>VLOOKUP(C229,Active!C$21:E$951,3,FALSE)</f>
        <v>9120.9716531376107</v>
      </c>
      <c r="F229" s="18" t="s">
        <v>173</v>
      </c>
      <c r="G229" t="str">
        <f t="shared" si="22"/>
        <v>52907.4786</v>
      </c>
      <c r="H229" s="43">
        <f t="shared" si="23"/>
        <v>9121</v>
      </c>
      <c r="I229" s="89" t="s">
        <v>762</v>
      </c>
      <c r="J229" s="90" t="s">
        <v>763</v>
      </c>
      <c r="K229" s="89" t="s">
        <v>764</v>
      </c>
      <c r="L229" s="89" t="s">
        <v>765</v>
      </c>
      <c r="M229" s="90" t="s">
        <v>706</v>
      </c>
      <c r="N229" s="90" t="s">
        <v>741</v>
      </c>
      <c r="O229" s="91" t="s">
        <v>742</v>
      </c>
      <c r="P229" s="92" t="s">
        <v>766</v>
      </c>
    </row>
    <row r="230" spans="1:16">
      <c r="A230" s="43" t="str">
        <f t="shared" si="18"/>
        <v>IBVS 5636 </v>
      </c>
      <c r="B230" s="18" t="str">
        <f t="shared" si="19"/>
        <v>I</v>
      </c>
      <c r="C230" s="43">
        <f t="shared" si="20"/>
        <v>52937.624000000003</v>
      </c>
      <c r="D230" t="str">
        <f t="shared" si="21"/>
        <v>vis</v>
      </c>
      <c r="E230">
        <f>VLOOKUP(C230,Active!C$21:E$951,3,FALSE)</f>
        <v>9160.9699823720512</v>
      </c>
      <c r="F230" s="18" t="s">
        <v>173</v>
      </c>
      <c r="G230" t="str">
        <f t="shared" si="22"/>
        <v>52937.6240</v>
      </c>
      <c r="H230" s="43">
        <f t="shared" si="23"/>
        <v>9161</v>
      </c>
      <c r="I230" s="89" t="s">
        <v>767</v>
      </c>
      <c r="J230" s="90" t="s">
        <v>768</v>
      </c>
      <c r="K230" s="89" t="s">
        <v>769</v>
      </c>
      <c r="L230" s="89" t="s">
        <v>770</v>
      </c>
      <c r="M230" s="90" t="s">
        <v>706</v>
      </c>
      <c r="N230" s="90" t="s">
        <v>771</v>
      </c>
      <c r="O230" s="91" t="s">
        <v>772</v>
      </c>
      <c r="P230" s="92" t="s">
        <v>773</v>
      </c>
    </row>
    <row r="231" spans="1:16">
      <c r="A231" s="43" t="str">
        <f t="shared" si="18"/>
        <v>IBVS 5493 </v>
      </c>
      <c r="B231" s="18" t="str">
        <f t="shared" si="19"/>
        <v>I</v>
      </c>
      <c r="C231" s="43">
        <f t="shared" si="20"/>
        <v>52952.698199999999</v>
      </c>
      <c r="D231" t="str">
        <f t="shared" si="21"/>
        <v>vis</v>
      </c>
      <c r="E231">
        <f>VLOOKUP(C231,Active!C$21:E$951,3,FALSE)</f>
        <v>9180.9711372595502</v>
      </c>
      <c r="F231" s="18" t="s">
        <v>173</v>
      </c>
      <c r="G231" t="str">
        <f t="shared" si="22"/>
        <v>52952.6982</v>
      </c>
      <c r="H231" s="43">
        <f t="shared" si="23"/>
        <v>9181</v>
      </c>
      <c r="I231" s="89" t="s">
        <v>774</v>
      </c>
      <c r="J231" s="90" t="s">
        <v>775</v>
      </c>
      <c r="K231" s="89" t="s">
        <v>776</v>
      </c>
      <c r="L231" s="89" t="s">
        <v>777</v>
      </c>
      <c r="M231" s="90" t="s">
        <v>706</v>
      </c>
      <c r="N231" s="90" t="s">
        <v>707</v>
      </c>
      <c r="O231" s="91" t="s">
        <v>751</v>
      </c>
      <c r="P231" s="92" t="s">
        <v>778</v>
      </c>
    </row>
    <row r="232" spans="1:16">
      <c r="A232" s="43" t="str">
        <f t="shared" si="18"/>
        <v>BAVM 172 </v>
      </c>
      <c r="B232" s="18" t="str">
        <f t="shared" si="19"/>
        <v>II</v>
      </c>
      <c r="C232" s="43">
        <f t="shared" si="20"/>
        <v>52982.4686</v>
      </c>
      <c r="D232" t="str">
        <f t="shared" si="21"/>
        <v>vis</v>
      </c>
      <c r="E232">
        <f>VLOOKUP(C232,Active!C$21:E$951,3,FALSE)</f>
        <v>9220.4718989227204</v>
      </c>
      <c r="F232" s="18" t="s">
        <v>173</v>
      </c>
      <c r="G232" t="str">
        <f t="shared" si="22"/>
        <v>52982.4686</v>
      </c>
      <c r="H232" s="43">
        <f t="shared" si="23"/>
        <v>9220.5</v>
      </c>
      <c r="I232" s="89" t="s">
        <v>779</v>
      </c>
      <c r="J232" s="90" t="s">
        <v>780</v>
      </c>
      <c r="K232" s="89" t="s">
        <v>781</v>
      </c>
      <c r="L232" s="89" t="s">
        <v>782</v>
      </c>
      <c r="M232" s="90" t="s">
        <v>706</v>
      </c>
      <c r="N232" s="90" t="s">
        <v>741</v>
      </c>
      <c r="O232" s="91" t="s">
        <v>742</v>
      </c>
      <c r="P232" s="92" t="s">
        <v>766</v>
      </c>
    </row>
    <row r="233" spans="1:16">
      <c r="A233" s="43" t="str">
        <f t="shared" si="18"/>
        <v>IBVS 5592 </v>
      </c>
      <c r="B233" s="18" t="str">
        <f t="shared" si="19"/>
        <v>I</v>
      </c>
      <c r="C233" s="43">
        <f t="shared" si="20"/>
        <v>53049.1708</v>
      </c>
      <c r="D233" t="str">
        <f t="shared" si="21"/>
        <v>vis</v>
      </c>
      <c r="E233">
        <f>VLOOKUP(C233,Active!C$21:E$951,3,FALSE)</f>
        <v>9308.9755033287438</v>
      </c>
      <c r="F233" s="18" t="s">
        <v>173</v>
      </c>
      <c r="G233" t="str">
        <f t="shared" si="22"/>
        <v>53049.1708</v>
      </c>
      <c r="H233" s="43">
        <f t="shared" si="23"/>
        <v>9309</v>
      </c>
      <c r="I233" s="89" t="s">
        <v>783</v>
      </c>
      <c r="J233" s="90" t="s">
        <v>784</v>
      </c>
      <c r="K233" s="89" t="s">
        <v>785</v>
      </c>
      <c r="L233" s="89" t="s">
        <v>786</v>
      </c>
      <c r="M233" s="90" t="s">
        <v>706</v>
      </c>
      <c r="N233" s="90" t="s">
        <v>707</v>
      </c>
      <c r="O233" s="91" t="s">
        <v>787</v>
      </c>
      <c r="P233" s="92" t="s">
        <v>788</v>
      </c>
    </row>
    <row r="234" spans="1:16">
      <c r="A234" s="43" t="str">
        <f t="shared" si="18"/>
        <v>OEJV 0003 </v>
      </c>
      <c r="B234" s="18" t="str">
        <f t="shared" si="19"/>
        <v>I</v>
      </c>
      <c r="C234" s="43">
        <f t="shared" si="20"/>
        <v>53216.485999999997</v>
      </c>
      <c r="D234" t="str">
        <f t="shared" si="21"/>
        <v>vis</v>
      </c>
      <c r="E234">
        <f>VLOOKUP(C234,Active!C$21:E$951,3,FALSE)</f>
        <v>9530.9771505295012</v>
      </c>
      <c r="F234" s="18" t="s">
        <v>173</v>
      </c>
      <c r="G234" t="str">
        <f t="shared" si="22"/>
        <v>53216.486</v>
      </c>
      <c r="H234" s="43">
        <f t="shared" si="23"/>
        <v>9531</v>
      </c>
      <c r="I234" s="89" t="s">
        <v>789</v>
      </c>
      <c r="J234" s="90" t="s">
        <v>790</v>
      </c>
      <c r="K234" s="89" t="s">
        <v>791</v>
      </c>
      <c r="L234" s="89" t="s">
        <v>185</v>
      </c>
      <c r="M234" s="90" t="s">
        <v>203</v>
      </c>
      <c r="N234" s="90"/>
      <c r="O234" s="91" t="s">
        <v>248</v>
      </c>
      <c r="P234" s="92" t="s">
        <v>792</v>
      </c>
    </row>
    <row r="235" spans="1:16">
      <c r="A235" s="43" t="str">
        <f t="shared" si="18"/>
        <v>IBVS 5694 </v>
      </c>
      <c r="B235" s="18" t="str">
        <f t="shared" si="19"/>
        <v>I</v>
      </c>
      <c r="C235" s="43">
        <f t="shared" si="20"/>
        <v>53676.218099999998</v>
      </c>
      <c r="D235" t="str">
        <f t="shared" si="21"/>
        <v>vis</v>
      </c>
      <c r="E235">
        <f>VLOOKUP(C235,Active!C$21:E$951,3,FALSE)</f>
        <v>10140.971242345819</v>
      </c>
      <c r="F235" s="18" t="s">
        <v>173</v>
      </c>
      <c r="G235" t="str">
        <f t="shared" si="22"/>
        <v>53676.2181</v>
      </c>
      <c r="H235" s="43">
        <f t="shared" si="23"/>
        <v>10141</v>
      </c>
      <c r="I235" s="89" t="s">
        <v>793</v>
      </c>
      <c r="J235" s="90" t="s">
        <v>794</v>
      </c>
      <c r="K235" s="89" t="s">
        <v>795</v>
      </c>
      <c r="L235" s="89" t="s">
        <v>796</v>
      </c>
      <c r="M235" s="90" t="s">
        <v>706</v>
      </c>
      <c r="N235" s="90" t="s">
        <v>707</v>
      </c>
      <c r="O235" s="91" t="s">
        <v>797</v>
      </c>
      <c r="P235" s="92" t="s">
        <v>798</v>
      </c>
    </row>
    <row r="236" spans="1:16">
      <c r="A236" s="43" t="str">
        <f t="shared" si="18"/>
        <v>IBVS 5694 </v>
      </c>
      <c r="B236" s="18" t="str">
        <f t="shared" si="19"/>
        <v>I</v>
      </c>
      <c r="C236" s="43">
        <f t="shared" si="20"/>
        <v>53683.001020000003</v>
      </c>
      <c r="D236" t="str">
        <f t="shared" si="21"/>
        <v>vis</v>
      </c>
      <c r="E236">
        <f>VLOOKUP(C236,Active!C$21:E$951,3,FALSE)</f>
        <v>10149.97113842718</v>
      </c>
      <c r="F236" s="18" t="s">
        <v>173</v>
      </c>
      <c r="G236" t="str">
        <f t="shared" si="22"/>
        <v>53683.00102</v>
      </c>
      <c r="H236" s="43">
        <f t="shared" si="23"/>
        <v>10150</v>
      </c>
      <c r="I236" s="89" t="s">
        <v>799</v>
      </c>
      <c r="J236" s="90" t="s">
        <v>800</v>
      </c>
      <c r="K236" s="89" t="s">
        <v>801</v>
      </c>
      <c r="L236" s="89" t="s">
        <v>802</v>
      </c>
      <c r="M236" s="90" t="s">
        <v>706</v>
      </c>
      <c r="N236" s="90" t="s">
        <v>707</v>
      </c>
      <c r="O236" s="91" t="s">
        <v>797</v>
      </c>
      <c r="P236" s="92" t="s">
        <v>798</v>
      </c>
    </row>
    <row r="237" spans="1:16">
      <c r="A237" s="43" t="str">
        <f t="shared" si="18"/>
        <v>IBVS 5917 </v>
      </c>
      <c r="B237" s="18" t="str">
        <f t="shared" si="19"/>
        <v>I</v>
      </c>
      <c r="C237" s="43">
        <f t="shared" si="20"/>
        <v>53746.308599999997</v>
      </c>
      <c r="D237" t="str">
        <f t="shared" si="21"/>
        <v>vis</v>
      </c>
      <c r="E237">
        <f>VLOOKUP(C237,Active!C$21:E$951,3,FALSE)</f>
        <v>10233.970601956451</v>
      </c>
      <c r="F237" s="18" t="s">
        <v>173</v>
      </c>
      <c r="G237" t="str">
        <f t="shared" si="22"/>
        <v>53746.3086</v>
      </c>
      <c r="H237" s="43">
        <f t="shared" si="23"/>
        <v>10234</v>
      </c>
      <c r="I237" s="89" t="s">
        <v>803</v>
      </c>
      <c r="J237" s="90" t="s">
        <v>804</v>
      </c>
      <c r="K237" s="89" t="s">
        <v>805</v>
      </c>
      <c r="L237" s="89" t="s">
        <v>806</v>
      </c>
      <c r="M237" s="90" t="s">
        <v>660</v>
      </c>
      <c r="N237" s="90" t="s">
        <v>173</v>
      </c>
      <c r="O237" s="91" t="s">
        <v>807</v>
      </c>
      <c r="P237" s="92" t="s">
        <v>808</v>
      </c>
    </row>
    <row r="238" spans="1:16">
      <c r="A238" s="43" t="str">
        <f t="shared" si="18"/>
        <v> AOEB 12 </v>
      </c>
      <c r="B238" s="18" t="str">
        <f t="shared" si="19"/>
        <v>I</v>
      </c>
      <c r="C238" s="43">
        <f t="shared" si="20"/>
        <v>53746.308599999997</v>
      </c>
      <c r="D238" t="str">
        <f t="shared" si="21"/>
        <v>vis</v>
      </c>
      <c r="E238">
        <f>VLOOKUP(C238,Active!C$21:E$951,3,FALSE)</f>
        <v>10233.970601956451</v>
      </c>
      <c r="F238" s="18" t="s">
        <v>173</v>
      </c>
      <c r="G238" t="str">
        <f t="shared" si="22"/>
        <v>53746.3086</v>
      </c>
      <c r="H238" s="43">
        <f t="shared" si="23"/>
        <v>10234</v>
      </c>
      <c r="I238" s="89" t="s">
        <v>803</v>
      </c>
      <c r="J238" s="90" t="s">
        <v>804</v>
      </c>
      <c r="K238" s="89" t="s">
        <v>805</v>
      </c>
      <c r="L238" s="89" t="s">
        <v>806</v>
      </c>
      <c r="M238" s="90" t="s">
        <v>660</v>
      </c>
      <c r="N238" s="90" t="s">
        <v>719</v>
      </c>
      <c r="O238" s="91" t="s">
        <v>809</v>
      </c>
      <c r="P238" s="91" t="s">
        <v>130</v>
      </c>
    </row>
    <row r="239" spans="1:16">
      <c r="A239" s="43" t="str">
        <f t="shared" si="18"/>
        <v>OEJV 0107 </v>
      </c>
      <c r="B239" s="18" t="str">
        <f t="shared" si="19"/>
        <v>I</v>
      </c>
      <c r="C239" s="43">
        <f t="shared" si="20"/>
        <v>54017.628199999999</v>
      </c>
      <c r="D239" t="str">
        <f t="shared" si="21"/>
        <v>vis</v>
      </c>
      <c r="E239">
        <f>VLOOKUP(C239,Active!C$21:E$951,3,FALSE)</f>
        <v>10593.970160381819</v>
      </c>
      <c r="F239" s="18" t="s">
        <v>173</v>
      </c>
      <c r="G239" t="str">
        <f t="shared" si="22"/>
        <v>54017.6282</v>
      </c>
      <c r="H239" s="43">
        <f t="shared" si="23"/>
        <v>10594</v>
      </c>
      <c r="I239" s="89" t="s">
        <v>810</v>
      </c>
      <c r="J239" s="90" t="s">
        <v>811</v>
      </c>
      <c r="K239" s="89" t="s">
        <v>812</v>
      </c>
      <c r="L239" s="89" t="s">
        <v>813</v>
      </c>
      <c r="M239" s="90" t="s">
        <v>660</v>
      </c>
      <c r="N239" s="90" t="s">
        <v>771</v>
      </c>
      <c r="O239" s="91" t="s">
        <v>814</v>
      </c>
      <c r="P239" s="92" t="s">
        <v>815</v>
      </c>
    </row>
    <row r="240" spans="1:16">
      <c r="A240" s="43" t="str">
        <f t="shared" si="18"/>
        <v>IBVS 5917 </v>
      </c>
      <c r="B240" s="18" t="str">
        <f t="shared" si="19"/>
        <v>I</v>
      </c>
      <c r="C240" s="43">
        <f t="shared" si="20"/>
        <v>54018.381300000001</v>
      </c>
      <c r="D240" t="str">
        <f t="shared" si="21"/>
        <v>vis</v>
      </c>
      <c r="E240">
        <f>VLOOKUP(C240,Active!C$21:E$951,3,FALSE)</f>
        <v>10594.969408749615</v>
      </c>
      <c r="F240" s="18" t="s">
        <v>173</v>
      </c>
      <c r="G240" t="str">
        <f t="shared" si="22"/>
        <v>54018.3813</v>
      </c>
      <c r="H240" s="43">
        <f t="shared" si="23"/>
        <v>10595</v>
      </c>
      <c r="I240" s="89" t="s">
        <v>816</v>
      </c>
      <c r="J240" s="90" t="s">
        <v>817</v>
      </c>
      <c r="K240" s="89" t="s">
        <v>818</v>
      </c>
      <c r="L240" s="89" t="s">
        <v>819</v>
      </c>
      <c r="M240" s="90" t="s">
        <v>660</v>
      </c>
      <c r="N240" s="90" t="s">
        <v>173</v>
      </c>
      <c r="O240" s="91" t="s">
        <v>807</v>
      </c>
      <c r="P240" s="92" t="s">
        <v>808</v>
      </c>
    </row>
    <row r="241" spans="1:16">
      <c r="A241" s="43" t="str">
        <f t="shared" si="18"/>
        <v>IBVS 5893 </v>
      </c>
      <c r="B241" s="18" t="str">
        <f t="shared" si="19"/>
        <v>I</v>
      </c>
      <c r="C241" s="43">
        <f t="shared" si="20"/>
        <v>54110.327100000002</v>
      </c>
      <c r="D241" t="str">
        <f t="shared" si="21"/>
        <v>vis</v>
      </c>
      <c r="E241">
        <f>VLOOKUP(C241,Active!C$21:E$951,3,FALSE)</f>
        <v>10716.967404467829</v>
      </c>
      <c r="F241" s="18" t="s">
        <v>173</v>
      </c>
      <c r="G241" t="str">
        <f t="shared" si="22"/>
        <v>54110.3271</v>
      </c>
      <c r="H241" s="43">
        <f t="shared" si="23"/>
        <v>10717</v>
      </c>
      <c r="I241" s="89" t="s">
        <v>820</v>
      </c>
      <c r="J241" s="90" t="s">
        <v>821</v>
      </c>
      <c r="K241" s="89" t="s">
        <v>822</v>
      </c>
      <c r="L241" s="89" t="s">
        <v>823</v>
      </c>
      <c r="M241" s="90" t="s">
        <v>660</v>
      </c>
      <c r="N241" s="90" t="s">
        <v>168</v>
      </c>
      <c r="O241" s="91" t="s">
        <v>824</v>
      </c>
      <c r="P241" s="92" t="s">
        <v>825</v>
      </c>
    </row>
    <row r="242" spans="1:16">
      <c r="A242" s="43" t="str">
        <f t="shared" si="18"/>
        <v>IBVS 5893 </v>
      </c>
      <c r="B242" s="18" t="str">
        <f t="shared" si="19"/>
        <v>I</v>
      </c>
      <c r="C242" s="43">
        <f t="shared" si="20"/>
        <v>54138.213199999998</v>
      </c>
      <c r="D242" t="str">
        <f t="shared" si="21"/>
        <v>vis</v>
      </c>
      <c r="E242">
        <f>VLOOKUP(C242,Active!C$21:E$951,3,FALSE)</f>
        <v>10753.967988598884</v>
      </c>
      <c r="F242" s="18" t="s">
        <v>173</v>
      </c>
      <c r="G242" t="str">
        <f t="shared" si="22"/>
        <v>54138.2132</v>
      </c>
      <c r="H242" s="43">
        <f t="shared" si="23"/>
        <v>10754</v>
      </c>
      <c r="I242" s="89" t="s">
        <v>826</v>
      </c>
      <c r="J242" s="90" t="s">
        <v>827</v>
      </c>
      <c r="K242" s="89" t="s">
        <v>828</v>
      </c>
      <c r="L242" s="89" t="s">
        <v>829</v>
      </c>
      <c r="M242" s="90" t="s">
        <v>660</v>
      </c>
      <c r="N242" s="90" t="s">
        <v>168</v>
      </c>
      <c r="O242" s="91" t="s">
        <v>824</v>
      </c>
      <c r="P242" s="92" t="s">
        <v>825</v>
      </c>
    </row>
    <row r="243" spans="1:16">
      <c r="A243" s="43" t="str">
        <f t="shared" si="18"/>
        <v>IBVS 5897 </v>
      </c>
      <c r="B243" s="18" t="str">
        <f t="shared" si="19"/>
        <v>I</v>
      </c>
      <c r="C243" s="43">
        <f t="shared" si="20"/>
        <v>54348.484600000003</v>
      </c>
      <c r="D243" t="str">
        <f t="shared" si="21"/>
        <v>vis</v>
      </c>
      <c r="E243">
        <f>VLOOKUP(C243,Active!C$21:E$951,3,FALSE)</f>
        <v>11032.965934746104</v>
      </c>
      <c r="F243" s="18" t="s">
        <v>173</v>
      </c>
      <c r="G243" t="str">
        <f t="shared" si="22"/>
        <v>54348.4846</v>
      </c>
      <c r="H243" s="43">
        <f t="shared" si="23"/>
        <v>11033</v>
      </c>
      <c r="I243" s="89" t="s">
        <v>830</v>
      </c>
      <c r="J243" s="90" t="s">
        <v>831</v>
      </c>
      <c r="K243" s="89" t="s">
        <v>832</v>
      </c>
      <c r="L243" s="89" t="s">
        <v>833</v>
      </c>
      <c r="M243" s="90" t="s">
        <v>660</v>
      </c>
      <c r="N243" s="90" t="s">
        <v>771</v>
      </c>
      <c r="O243" s="91" t="s">
        <v>834</v>
      </c>
      <c r="P243" s="92" t="s">
        <v>835</v>
      </c>
    </row>
    <row r="244" spans="1:16">
      <c r="A244" s="43" t="str">
        <f t="shared" si="18"/>
        <v>IBVS 5897 </v>
      </c>
      <c r="B244" s="18" t="str">
        <f t="shared" si="19"/>
        <v>I</v>
      </c>
      <c r="C244" s="43">
        <f t="shared" si="20"/>
        <v>54354.5141</v>
      </c>
      <c r="D244" t="str">
        <f t="shared" si="21"/>
        <v>vis</v>
      </c>
      <c r="E244">
        <f>VLOOKUP(C244,Active!C$21:E$951,3,FALSE)</f>
        <v>11040.966157868666</v>
      </c>
      <c r="F244" s="18" t="s">
        <v>173</v>
      </c>
      <c r="G244" t="str">
        <f t="shared" si="22"/>
        <v>54354.5141</v>
      </c>
      <c r="H244" s="43">
        <f t="shared" si="23"/>
        <v>11041</v>
      </c>
      <c r="I244" s="89" t="s">
        <v>836</v>
      </c>
      <c r="J244" s="90" t="s">
        <v>837</v>
      </c>
      <c r="K244" s="89" t="s">
        <v>838</v>
      </c>
      <c r="L244" s="89" t="s">
        <v>839</v>
      </c>
      <c r="M244" s="90" t="s">
        <v>660</v>
      </c>
      <c r="N244" s="90" t="s">
        <v>771</v>
      </c>
      <c r="O244" s="91" t="s">
        <v>834</v>
      </c>
      <c r="P244" s="92" t="s">
        <v>835</v>
      </c>
    </row>
    <row r="245" spans="1:16">
      <c r="A245" s="43" t="str">
        <f t="shared" si="18"/>
        <v>IBVS 5897 </v>
      </c>
      <c r="B245" s="18" t="str">
        <f t="shared" si="19"/>
        <v>II</v>
      </c>
      <c r="C245" s="43">
        <f t="shared" si="20"/>
        <v>54368.461300000003</v>
      </c>
      <c r="D245" t="str">
        <f t="shared" si="21"/>
        <v>vis</v>
      </c>
      <c r="E245">
        <f>VLOOKUP(C245,Active!C$21:E$951,3,FALSE)</f>
        <v>11059.471956348656</v>
      </c>
      <c r="F245" s="18" t="s">
        <v>173</v>
      </c>
      <c r="G245" t="str">
        <f t="shared" si="22"/>
        <v>54368.4613</v>
      </c>
      <c r="H245" s="43">
        <f t="shared" si="23"/>
        <v>11059.5</v>
      </c>
      <c r="I245" s="89" t="s">
        <v>840</v>
      </c>
      <c r="J245" s="90" t="s">
        <v>841</v>
      </c>
      <c r="K245" s="89" t="s">
        <v>842</v>
      </c>
      <c r="L245" s="89" t="s">
        <v>843</v>
      </c>
      <c r="M245" s="90" t="s">
        <v>660</v>
      </c>
      <c r="N245" s="90" t="s">
        <v>771</v>
      </c>
      <c r="O245" s="91" t="s">
        <v>834</v>
      </c>
      <c r="P245" s="92" t="s">
        <v>835</v>
      </c>
    </row>
    <row r="246" spans="1:16" ht="25.5">
      <c r="A246" s="43" t="str">
        <f t="shared" si="18"/>
        <v>JAAVSO 36(2);171 </v>
      </c>
      <c r="B246" s="18" t="str">
        <f t="shared" si="19"/>
        <v>I</v>
      </c>
      <c r="C246" s="43">
        <f t="shared" si="20"/>
        <v>54448.721400000002</v>
      </c>
      <c r="D246" t="str">
        <f t="shared" si="21"/>
        <v>vis</v>
      </c>
      <c r="E246">
        <f>VLOOKUP(C246,Active!C$21:E$951,3,FALSE)</f>
        <v>11165.964817753344</v>
      </c>
      <c r="F246" s="18" t="s">
        <v>173</v>
      </c>
      <c r="G246" t="str">
        <f t="shared" si="22"/>
        <v>54448.7214</v>
      </c>
      <c r="H246" s="43">
        <f t="shared" si="23"/>
        <v>11166</v>
      </c>
      <c r="I246" s="89" t="s">
        <v>844</v>
      </c>
      <c r="J246" s="90" t="s">
        <v>845</v>
      </c>
      <c r="K246" s="89">
        <v>11166</v>
      </c>
      <c r="L246" s="89" t="s">
        <v>846</v>
      </c>
      <c r="M246" s="90" t="s">
        <v>660</v>
      </c>
      <c r="N246" s="90" t="s">
        <v>719</v>
      </c>
      <c r="O246" s="91" t="s">
        <v>847</v>
      </c>
      <c r="P246" s="92" t="s">
        <v>848</v>
      </c>
    </row>
    <row r="247" spans="1:16">
      <c r="A247" s="43" t="str">
        <f t="shared" si="18"/>
        <v>VSB 48 </v>
      </c>
      <c r="B247" s="18" t="str">
        <f t="shared" si="19"/>
        <v>I</v>
      </c>
      <c r="C247" s="43">
        <f t="shared" si="20"/>
        <v>54490.926099999997</v>
      </c>
      <c r="D247" t="str">
        <f t="shared" si="21"/>
        <v>vis</v>
      </c>
      <c r="E247">
        <f>VLOOKUP(C247,Active!C$21:E$951,3,FALSE)</f>
        <v>11221.963991286968</v>
      </c>
      <c r="F247" s="18" t="s">
        <v>173</v>
      </c>
      <c r="G247" t="str">
        <f t="shared" si="22"/>
        <v>54490.9261</v>
      </c>
      <c r="H247" s="43">
        <f t="shared" si="23"/>
        <v>11222</v>
      </c>
      <c r="I247" s="89" t="s">
        <v>849</v>
      </c>
      <c r="J247" s="90" t="s">
        <v>850</v>
      </c>
      <c r="K247" s="89">
        <v>11222</v>
      </c>
      <c r="L247" s="89" t="s">
        <v>851</v>
      </c>
      <c r="M247" s="90" t="s">
        <v>660</v>
      </c>
      <c r="N247" s="90" t="s">
        <v>852</v>
      </c>
      <c r="O247" s="91" t="s">
        <v>853</v>
      </c>
      <c r="P247" s="92" t="s">
        <v>854</v>
      </c>
    </row>
    <row r="248" spans="1:16" ht="25.5">
      <c r="A248" s="43" t="str">
        <f t="shared" si="18"/>
        <v>JAAVSO 36(2);171 </v>
      </c>
      <c r="B248" s="18" t="str">
        <f t="shared" si="19"/>
        <v>I</v>
      </c>
      <c r="C248" s="43">
        <f t="shared" si="20"/>
        <v>54491.678899999999</v>
      </c>
      <c r="D248" t="str">
        <f t="shared" si="21"/>
        <v>vis</v>
      </c>
      <c r="E248">
        <f>VLOOKUP(C248,Active!C$21:E$951,3,FALSE)</f>
        <v>11222.962841600705</v>
      </c>
      <c r="F248" s="18" t="s">
        <v>173</v>
      </c>
      <c r="G248" t="str">
        <f t="shared" si="22"/>
        <v>54491.6789</v>
      </c>
      <c r="H248" s="43">
        <f t="shared" si="23"/>
        <v>11223</v>
      </c>
      <c r="I248" s="89" t="s">
        <v>855</v>
      </c>
      <c r="J248" s="90" t="s">
        <v>856</v>
      </c>
      <c r="K248" s="89">
        <v>11223</v>
      </c>
      <c r="L248" s="89" t="s">
        <v>857</v>
      </c>
      <c r="M248" s="90" t="s">
        <v>660</v>
      </c>
      <c r="N248" s="90" t="s">
        <v>719</v>
      </c>
      <c r="O248" s="91" t="s">
        <v>858</v>
      </c>
      <c r="P248" s="92" t="s">
        <v>848</v>
      </c>
    </row>
    <row r="249" spans="1:16" ht="25.5">
      <c r="A249" s="43" t="str">
        <f t="shared" si="18"/>
        <v>JAAVSO 36(2);171 </v>
      </c>
      <c r="B249" s="18" t="str">
        <f t="shared" si="19"/>
        <v>I</v>
      </c>
      <c r="C249" s="43">
        <f t="shared" si="20"/>
        <v>54513.535100000001</v>
      </c>
      <c r="D249" t="str">
        <f t="shared" si="21"/>
        <v>vis</v>
      </c>
      <c r="E249">
        <f>VLOOKUP(C249,Active!C$21:E$951,3,FALSE)</f>
        <v>11251.962671870459</v>
      </c>
      <c r="F249" s="18" t="s">
        <v>173</v>
      </c>
      <c r="G249" t="str">
        <f t="shared" si="22"/>
        <v>54513.5351</v>
      </c>
      <c r="H249" s="43">
        <f t="shared" si="23"/>
        <v>11252</v>
      </c>
      <c r="I249" s="89" t="s">
        <v>859</v>
      </c>
      <c r="J249" s="90" t="s">
        <v>860</v>
      </c>
      <c r="K249" s="89">
        <v>11252</v>
      </c>
      <c r="L249" s="89" t="s">
        <v>861</v>
      </c>
      <c r="M249" s="90" t="s">
        <v>660</v>
      </c>
      <c r="N249" s="90" t="s">
        <v>719</v>
      </c>
      <c r="O249" s="91" t="s">
        <v>261</v>
      </c>
      <c r="P249" s="92" t="s">
        <v>848</v>
      </c>
    </row>
    <row r="250" spans="1:16">
      <c r="A250" s="43" t="str">
        <f t="shared" si="18"/>
        <v>JAAVSO 37(1);44 </v>
      </c>
      <c r="B250" s="18" t="str">
        <f t="shared" si="19"/>
        <v>I</v>
      </c>
      <c r="C250" s="43">
        <f t="shared" si="20"/>
        <v>54742.648800000003</v>
      </c>
      <c r="D250" t="str">
        <f t="shared" si="21"/>
        <v>vis</v>
      </c>
      <c r="E250">
        <f>VLOOKUP(C250,Active!C$21:E$951,3,FALSE)</f>
        <v>11555.96146454597</v>
      </c>
      <c r="F250" s="18" t="s">
        <v>173</v>
      </c>
      <c r="G250" t="str">
        <f t="shared" si="22"/>
        <v>54742.6488</v>
      </c>
      <c r="H250" s="43">
        <f t="shared" si="23"/>
        <v>11556</v>
      </c>
      <c r="I250" s="89" t="s">
        <v>862</v>
      </c>
      <c r="J250" s="90" t="s">
        <v>863</v>
      </c>
      <c r="K250" s="89">
        <v>11556</v>
      </c>
      <c r="L250" s="89" t="s">
        <v>864</v>
      </c>
      <c r="M250" s="90" t="s">
        <v>660</v>
      </c>
      <c r="N250" s="90" t="s">
        <v>719</v>
      </c>
      <c r="O250" s="91" t="s">
        <v>865</v>
      </c>
      <c r="P250" s="92" t="s">
        <v>866</v>
      </c>
    </row>
    <row r="251" spans="1:16">
      <c r="A251" s="43" t="str">
        <f t="shared" si="18"/>
        <v>BAVM 214 </v>
      </c>
      <c r="B251" s="18" t="str">
        <f t="shared" si="19"/>
        <v>I</v>
      </c>
      <c r="C251" s="43">
        <f t="shared" si="20"/>
        <v>54841.378400000001</v>
      </c>
      <c r="D251" t="str">
        <f t="shared" si="21"/>
        <v>vis</v>
      </c>
      <c r="E251">
        <f>VLOOKUP(C251,Active!C$21:E$951,3,FALSE)</f>
        <v>11686.960523970767</v>
      </c>
      <c r="F251" s="18" t="s">
        <v>173</v>
      </c>
      <c r="G251" t="str">
        <f t="shared" si="22"/>
        <v>54841.3784</v>
      </c>
      <c r="H251" s="43">
        <f t="shared" si="23"/>
        <v>11687</v>
      </c>
      <c r="I251" s="89" t="s">
        <v>867</v>
      </c>
      <c r="J251" s="90" t="s">
        <v>868</v>
      </c>
      <c r="K251" s="89">
        <v>11687</v>
      </c>
      <c r="L251" s="89" t="s">
        <v>869</v>
      </c>
      <c r="M251" s="90" t="s">
        <v>660</v>
      </c>
      <c r="N251" s="90" t="s">
        <v>870</v>
      </c>
      <c r="O251" s="91" t="s">
        <v>871</v>
      </c>
      <c r="P251" s="92" t="s">
        <v>872</v>
      </c>
    </row>
    <row r="252" spans="1:16">
      <c r="A252" s="43" t="str">
        <f t="shared" si="18"/>
        <v>JAAVSO 37(1);44 </v>
      </c>
      <c r="B252" s="18" t="str">
        <f t="shared" si="19"/>
        <v>I</v>
      </c>
      <c r="C252" s="43">
        <f t="shared" si="20"/>
        <v>54868.510199999997</v>
      </c>
      <c r="D252" t="str">
        <f t="shared" si="21"/>
        <v>vis</v>
      </c>
      <c r="E252">
        <f>VLOOKUP(C252,Active!C$21:E$951,3,FALSE)</f>
        <v>11722.960267517801</v>
      </c>
      <c r="F252" s="18" t="s">
        <v>173</v>
      </c>
      <c r="G252" t="str">
        <f t="shared" si="22"/>
        <v>54868.5102</v>
      </c>
      <c r="H252" s="43">
        <f t="shared" si="23"/>
        <v>11723</v>
      </c>
      <c r="I252" s="89" t="s">
        <v>873</v>
      </c>
      <c r="J252" s="90" t="s">
        <v>874</v>
      </c>
      <c r="K252" s="89" t="s">
        <v>875</v>
      </c>
      <c r="L252" s="89" t="s">
        <v>876</v>
      </c>
      <c r="M252" s="90" t="s">
        <v>660</v>
      </c>
      <c r="N252" s="90" t="s">
        <v>719</v>
      </c>
      <c r="O252" s="91" t="s">
        <v>865</v>
      </c>
      <c r="P252" s="92" t="s">
        <v>866</v>
      </c>
    </row>
    <row r="253" spans="1:16">
      <c r="A253" s="43" t="str">
        <f t="shared" si="18"/>
        <v>IBVS 5920 </v>
      </c>
      <c r="B253" s="18" t="str">
        <f t="shared" si="19"/>
        <v>I</v>
      </c>
      <c r="C253" s="43">
        <f t="shared" si="20"/>
        <v>55102.899299999997</v>
      </c>
      <c r="D253" t="str">
        <f t="shared" si="21"/>
        <v>vis</v>
      </c>
      <c r="E253">
        <f>VLOOKUP(C253,Active!C$21:E$951,3,FALSE)</f>
        <v>12033.958708101227</v>
      </c>
      <c r="F253" s="18" t="s">
        <v>173</v>
      </c>
      <c r="G253" t="str">
        <f t="shared" si="22"/>
        <v>55102.8993</v>
      </c>
      <c r="H253" s="43">
        <f t="shared" si="23"/>
        <v>12034</v>
      </c>
      <c r="I253" s="89" t="s">
        <v>877</v>
      </c>
      <c r="J253" s="90" t="s">
        <v>878</v>
      </c>
      <c r="K253" s="89" t="s">
        <v>879</v>
      </c>
      <c r="L253" s="89" t="s">
        <v>880</v>
      </c>
      <c r="M253" s="90" t="s">
        <v>660</v>
      </c>
      <c r="N253" s="90" t="s">
        <v>173</v>
      </c>
      <c r="O253" s="91" t="s">
        <v>334</v>
      </c>
      <c r="P253" s="92" t="s">
        <v>881</v>
      </c>
    </row>
    <row r="254" spans="1:16">
      <c r="A254" s="43" t="str">
        <f t="shared" si="18"/>
        <v> JAAVSO 38;120 </v>
      </c>
      <c r="B254" s="18" t="str">
        <f t="shared" si="19"/>
        <v>I</v>
      </c>
      <c r="C254" s="43">
        <f t="shared" si="20"/>
        <v>55146.612300000001</v>
      </c>
      <c r="D254" t="str">
        <f t="shared" si="21"/>
        <v>vis</v>
      </c>
      <c r="E254">
        <f>VLOOKUP(C254,Active!C$21:E$951,3,FALSE)</f>
        <v>12091.959164748847</v>
      </c>
      <c r="F254" s="18" t="s">
        <v>173</v>
      </c>
      <c r="G254" t="str">
        <f t="shared" si="22"/>
        <v>55146.6123</v>
      </c>
      <c r="H254" s="43">
        <f t="shared" si="23"/>
        <v>12092</v>
      </c>
      <c r="I254" s="89" t="s">
        <v>882</v>
      </c>
      <c r="J254" s="90" t="s">
        <v>883</v>
      </c>
      <c r="K254" s="89" t="s">
        <v>884</v>
      </c>
      <c r="L254" s="89" t="s">
        <v>885</v>
      </c>
      <c r="M254" s="90" t="s">
        <v>660</v>
      </c>
      <c r="N254" s="90" t="s">
        <v>719</v>
      </c>
      <c r="O254" s="91" t="s">
        <v>261</v>
      </c>
      <c r="P254" s="91" t="s">
        <v>886</v>
      </c>
    </row>
    <row r="255" spans="1:16">
      <c r="A255" s="43" t="str">
        <f t="shared" si="18"/>
        <v> JAAVSO 38;120 </v>
      </c>
      <c r="B255" s="18" t="str">
        <f t="shared" si="19"/>
        <v>I</v>
      </c>
      <c r="C255" s="43">
        <f t="shared" si="20"/>
        <v>55161.685700000002</v>
      </c>
      <c r="D255" t="str">
        <f t="shared" si="21"/>
        <v>vis</v>
      </c>
      <c r="E255">
        <f>VLOOKUP(C255,Active!C$21:E$951,3,FALSE)</f>
        <v>12111.959258158866</v>
      </c>
      <c r="F255" s="18" t="s">
        <v>173</v>
      </c>
      <c r="G255" t="str">
        <f t="shared" si="22"/>
        <v>55161.6857</v>
      </c>
      <c r="H255" s="43">
        <f t="shared" si="23"/>
        <v>12112</v>
      </c>
      <c r="I255" s="89" t="s">
        <v>887</v>
      </c>
      <c r="J255" s="90" t="s">
        <v>888</v>
      </c>
      <c r="K255" s="89" t="s">
        <v>889</v>
      </c>
      <c r="L255" s="89" t="s">
        <v>890</v>
      </c>
      <c r="M255" s="90" t="s">
        <v>660</v>
      </c>
      <c r="N255" s="90" t="s">
        <v>719</v>
      </c>
      <c r="O255" s="91" t="s">
        <v>891</v>
      </c>
      <c r="P255" s="91" t="s">
        <v>886</v>
      </c>
    </row>
    <row r="256" spans="1:16">
      <c r="A256" s="43" t="str">
        <f t="shared" si="18"/>
        <v>OEJV 0160 </v>
      </c>
      <c r="B256" s="18" t="str">
        <f t="shared" si="19"/>
        <v>I</v>
      </c>
      <c r="C256" s="43">
        <f t="shared" si="20"/>
        <v>55820.386189999997</v>
      </c>
      <c r="D256" t="str">
        <f t="shared" si="21"/>
        <v>vis</v>
      </c>
      <c r="E256">
        <f>VLOOKUP(C256,Active!C$21:E$951,3,FALSE)</f>
        <v>12985.953932832464</v>
      </c>
      <c r="F256" s="18" t="s">
        <v>173</v>
      </c>
      <c r="G256" t="str">
        <f t="shared" si="22"/>
        <v>55820.38619</v>
      </c>
      <c r="H256" s="43">
        <f t="shared" si="23"/>
        <v>12986</v>
      </c>
      <c r="I256" s="89" t="s">
        <v>892</v>
      </c>
      <c r="J256" s="90" t="s">
        <v>893</v>
      </c>
      <c r="K256" s="89" t="s">
        <v>894</v>
      </c>
      <c r="L256" s="89" t="s">
        <v>895</v>
      </c>
      <c r="M256" s="90" t="s">
        <v>660</v>
      </c>
      <c r="N256" s="90" t="s">
        <v>771</v>
      </c>
      <c r="O256" s="91" t="s">
        <v>814</v>
      </c>
      <c r="P256" s="92" t="s">
        <v>896</v>
      </c>
    </row>
    <row r="257" spans="1:16">
      <c r="A257" s="43" t="str">
        <f t="shared" si="18"/>
        <v>OEJV 0160 </v>
      </c>
      <c r="B257" s="18" t="str">
        <f t="shared" si="19"/>
        <v>I</v>
      </c>
      <c r="C257" s="43">
        <f t="shared" si="20"/>
        <v>55820.386339999997</v>
      </c>
      <c r="D257" t="str">
        <f t="shared" si="21"/>
        <v>vis</v>
      </c>
      <c r="E257">
        <f>VLOOKUP(C257,Active!C$21:E$951,3,FALSE)</f>
        <v>12985.954131859493</v>
      </c>
      <c r="F257" s="18" t="s">
        <v>173</v>
      </c>
      <c r="G257" t="str">
        <f t="shared" si="22"/>
        <v>55820.38634</v>
      </c>
      <c r="H257" s="43">
        <f t="shared" si="23"/>
        <v>12986</v>
      </c>
      <c r="I257" s="89" t="s">
        <v>897</v>
      </c>
      <c r="J257" s="90" t="s">
        <v>893</v>
      </c>
      <c r="K257" s="89" t="s">
        <v>894</v>
      </c>
      <c r="L257" s="89" t="s">
        <v>898</v>
      </c>
      <c r="M257" s="90" t="s">
        <v>660</v>
      </c>
      <c r="N257" s="90" t="s">
        <v>50</v>
      </c>
      <c r="O257" s="91" t="s">
        <v>814</v>
      </c>
      <c r="P257" s="92" t="s">
        <v>896</v>
      </c>
    </row>
    <row r="258" spans="1:16">
      <c r="A258" s="43" t="str">
        <f t="shared" si="18"/>
        <v>OEJV 0160 </v>
      </c>
      <c r="B258" s="18" t="str">
        <f t="shared" si="19"/>
        <v>II</v>
      </c>
      <c r="C258" s="43">
        <f t="shared" si="20"/>
        <v>55836.590839999997</v>
      </c>
      <c r="D258" t="str">
        <f t="shared" si="21"/>
        <v>vis</v>
      </c>
      <c r="E258">
        <f>VLOOKUP(C258,Active!C$21:E$951,3,FALSE)</f>
        <v>13007.455021749141</v>
      </c>
      <c r="F258" s="18" t="s">
        <v>173</v>
      </c>
      <c r="G258" t="str">
        <f t="shared" si="22"/>
        <v>55836.59084</v>
      </c>
      <c r="H258" s="43">
        <f t="shared" si="23"/>
        <v>13007.5</v>
      </c>
      <c r="I258" s="89" t="s">
        <v>899</v>
      </c>
      <c r="J258" s="90" t="s">
        <v>900</v>
      </c>
      <c r="K258" s="89" t="s">
        <v>901</v>
      </c>
      <c r="L258" s="89" t="s">
        <v>902</v>
      </c>
      <c r="M258" s="90" t="s">
        <v>660</v>
      </c>
      <c r="N258" s="90" t="s">
        <v>50</v>
      </c>
      <c r="O258" s="91" t="s">
        <v>814</v>
      </c>
      <c r="P258" s="92" t="s">
        <v>896</v>
      </c>
    </row>
    <row r="259" spans="1:16">
      <c r="A259" s="43" t="str">
        <f t="shared" si="18"/>
        <v>OEJV 0160 </v>
      </c>
      <c r="B259" s="18" t="str">
        <f t="shared" si="19"/>
        <v>II</v>
      </c>
      <c r="C259" s="43">
        <f t="shared" si="20"/>
        <v>55836.590889999999</v>
      </c>
      <c r="D259" t="str">
        <f t="shared" si="21"/>
        <v>vis</v>
      </c>
      <c r="E259">
        <f>VLOOKUP(C259,Active!C$21:E$951,3,FALSE)</f>
        <v>13007.455088091489</v>
      </c>
      <c r="F259" s="18" t="s">
        <v>173</v>
      </c>
      <c r="G259" t="str">
        <f t="shared" si="22"/>
        <v>55836.59089</v>
      </c>
      <c r="H259" s="43">
        <f t="shared" si="23"/>
        <v>13007.5</v>
      </c>
      <c r="I259" s="89" t="s">
        <v>903</v>
      </c>
      <c r="J259" s="90" t="s">
        <v>900</v>
      </c>
      <c r="K259" s="89" t="s">
        <v>901</v>
      </c>
      <c r="L259" s="89" t="s">
        <v>904</v>
      </c>
      <c r="M259" s="90" t="s">
        <v>660</v>
      </c>
      <c r="N259" s="90" t="s">
        <v>771</v>
      </c>
      <c r="O259" s="91" t="s">
        <v>814</v>
      </c>
      <c r="P259" s="92" t="s">
        <v>896</v>
      </c>
    </row>
    <row r="260" spans="1:16">
      <c r="A260" s="43" t="str">
        <f t="shared" si="18"/>
        <v> JAAVSO 40;975 </v>
      </c>
      <c r="B260" s="18" t="str">
        <f t="shared" si="19"/>
        <v>I</v>
      </c>
      <c r="C260" s="43">
        <f t="shared" si="20"/>
        <v>55905.55</v>
      </c>
      <c r="D260" t="str">
        <f t="shared" si="21"/>
        <v>vis</v>
      </c>
      <c r="E260">
        <f>VLOOKUP(C260,Active!C$21:E$951,3,FALSE)</f>
        <v>13098.953266436907</v>
      </c>
      <c r="F260" s="18" t="s">
        <v>173</v>
      </c>
      <c r="G260" t="str">
        <f t="shared" si="22"/>
        <v>55905.5500</v>
      </c>
      <c r="H260" s="43">
        <f t="shared" si="23"/>
        <v>13099</v>
      </c>
      <c r="I260" s="89" t="s">
        <v>905</v>
      </c>
      <c r="J260" s="90" t="s">
        <v>906</v>
      </c>
      <c r="K260" s="89">
        <v>13099</v>
      </c>
      <c r="L260" s="89" t="s">
        <v>907</v>
      </c>
      <c r="M260" s="90" t="s">
        <v>660</v>
      </c>
      <c r="N260" s="90" t="s">
        <v>173</v>
      </c>
      <c r="O260" s="91" t="s">
        <v>261</v>
      </c>
      <c r="P260" s="91" t="s">
        <v>908</v>
      </c>
    </row>
    <row r="261" spans="1:16">
      <c r="A261" s="43" t="str">
        <f t="shared" si="18"/>
        <v> JAAVSO 41;328 </v>
      </c>
      <c r="B261" s="18" t="str">
        <f t="shared" si="19"/>
        <v>I</v>
      </c>
      <c r="C261" s="43">
        <f t="shared" si="20"/>
        <v>56287.657399999996</v>
      </c>
      <c r="D261" t="str">
        <f t="shared" si="21"/>
        <v>vis</v>
      </c>
      <c r="E261">
        <f>VLOOKUP(C261,Active!C$21:E$951,3,FALSE)</f>
        <v>13605.951269054713</v>
      </c>
      <c r="F261" s="18" t="s">
        <v>173</v>
      </c>
      <c r="G261" t="str">
        <f t="shared" si="22"/>
        <v>56287.6574</v>
      </c>
      <c r="H261" s="43">
        <f t="shared" si="23"/>
        <v>13606</v>
      </c>
      <c r="I261" s="89" t="s">
        <v>909</v>
      </c>
      <c r="J261" s="90" t="s">
        <v>910</v>
      </c>
      <c r="K261" s="89">
        <v>13606</v>
      </c>
      <c r="L261" s="89" t="s">
        <v>911</v>
      </c>
      <c r="M261" s="90" t="s">
        <v>660</v>
      </c>
      <c r="N261" s="90" t="s">
        <v>173</v>
      </c>
      <c r="O261" s="91" t="s">
        <v>865</v>
      </c>
      <c r="P261" s="91" t="s">
        <v>912</v>
      </c>
    </row>
    <row r="262" spans="1:16">
      <c r="A262" s="43" t="str">
        <f t="shared" si="18"/>
        <v> JAAVSO 41;328 </v>
      </c>
      <c r="B262" s="18" t="str">
        <f t="shared" si="19"/>
        <v>I</v>
      </c>
      <c r="C262" s="43">
        <f t="shared" si="20"/>
        <v>56525.8145</v>
      </c>
      <c r="D262" t="str">
        <f t="shared" si="21"/>
        <v>vis</v>
      </c>
      <c r="E262">
        <f>VLOOKUP(C262,Active!C$21:E$951,3,FALSE)</f>
        <v>13921.94926859425</v>
      </c>
      <c r="F262" s="18" t="s">
        <v>173</v>
      </c>
      <c r="G262" t="str">
        <f t="shared" si="22"/>
        <v>56525.8145</v>
      </c>
      <c r="H262" s="43">
        <f t="shared" si="23"/>
        <v>13922</v>
      </c>
      <c r="I262" s="89" t="s">
        <v>913</v>
      </c>
      <c r="J262" s="90" t="s">
        <v>914</v>
      </c>
      <c r="K262" s="89">
        <v>13922</v>
      </c>
      <c r="L262" s="89" t="s">
        <v>915</v>
      </c>
      <c r="M262" s="90" t="s">
        <v>660</v>
      </c>
      <c r="N262" s="90" t="s">
        <v>173</v>
      </c>
      <c r="O262" s="91" t="s">
        <v>261</v>
      </c>
      <c r="P262" s="91" t="s">
        <v>912</v>
      </c>
    </row>
    <row r="263" spans="1:16">
      <c r="A263" s="43" t="str">
        <f t="shared" si="18"/>
        <v> JAAVSO 41;328 </v>
      </c>
      <c r="B263" s="18" t="str">
        <f t="shared" si="19"/>
        <v>I</v>
      </c>
      <c r="C263" s="43">
        <f t="shared" si="20"/>
        <v>56562.743799999997</v>
      </c>
      <c r="D263" t="str">
        <f t="shared" si="21"/>
        <v>vis</v>
      </c>
      <c r="E263">
        <f>VLOOKUP(C263,Active!C$21:E$951,3,FALSE)</f>
        <v>13970.948794219956</v>
      </c>
      <c r="F263" s="18" t="s">
        <v>173</v>
      </c>
      <c r="G263" t="str">
        <f t="shared" si="22"/>
        <v>56562.7438</v>
      </c>
      <c r="H263" s="43">
        <f t="shared" si="23"/>
        <v>13971</v>
      </c>
      <c r="I263" s="89" t="s">
        <v>916</v>
      </c>
      <c r="J263" s="90" t="s">
        <v>917</v>
      </c>
      <c r="K263" s="89">
        <v>13971</v>
      </c>
      <c r="L263" s="89" t="s">
        <v>918</v>
      </c>
      <c r="M263" s="90" t="s">
        <v>660</v>
      </c>
      <c r="N263" s="90" t="s">
        <v>173</v>
      </c>
      <c r="O263" s="91" t="s">
        <v>261</v>
      </c>
      <c r="P263" s="91" t="s">
        <v>912</v>
      </c>
    </row>
    <row r="264" spans="1:16">
      <c r="A264" s="43" t="str">
        <f t="shared" si="18"/>
        <v> JAAVSO 42;426 </v>
      </c>
      <c r="B264" s="18" t="str">
        <f t="shared" si="19"/>
        <v>I</v>
      </c>
      <c r="C264" s="43">
        <f t="shared" si="20"/>
        <v>56593.644099999998</v>
      </c>
      <c r="D264" t="str">
        <f t="shared" si="21"/>
        <v>vis</v>
      </c>
      <c r="E264">
        <f>VLOOKUP(C264,Active!C$21:E$951,3,FALSE)</f>
        <v>14011.94876014653</v>
      </c>
      <c r="F264" s="18" t="s">
        <v>173</v>
      </c>
      <c r="G264" t="str">
        <f t="shared" si="22"/>
        <v>56593.6441</v>
      </c>
      <c r="H264" s="43">
        <f t="shared" si="23"/>
        <v>14012</v>
      </c>
      <c r="I264" s="89" t="s">
        <v>919</v>
      </c>
      <c r="J264" s="90" t="s">
        <v>920</v>
      </c>
      <c r="K264" s="89">
        <v>14012</v>
      </c>
      <c r="L264" s="89" t="s">
        <v>918</v>
      </c>
      <c r="M264" s="90" t="s">
        <v>660</v>
      </c>
      <c r="N264" s="90" t="s">
        <v>173</v>
      </c>
      <c r="O264" s="91" t="s">
        <v>891</v>
      </c>
      <c r="P264" s="91" t="s">
        <v>921</v>
      </c>
    </row>
    <row r="265" spans="1:16">
      <c r="A265" s="43" t="str">
        <f t="shared" si="18"/>
        <v> BRNO 12 </v>
      </c>
      <c r="B265" s="18" t="str">
        <f t="shared" si="19"/>
        <v>I</v>
      </c>
      <c r="C265" s="43">
        <f t="shared" si="20"/>
        <v>40890.31</v>
      </c>
      <c r="D265" t="str">
        <f t="shared" si="21"/>
        <v>vis</v>
      </c>
      <c r="E265">
        <f>VLOOKUP(C265,Active!C$21:E$951,3,FALSE)</f>
        <v>-6823.9707303952264</v>
      </c>
      <c r="F265" s="18" t="s">
        <v>173</v>
      </c>
      <c r="G265" t="str">
        <f t="shared" si="22"/>
        <v>40890.310</v>
      </c>
      <c r="H265" s="43">
        <f t="shared" si="23"/>
        <v>-6824</v>
      </c>
      <c r="I265" s="89" t="s">
        <v>922</v>
      </c>
      <c r="J265" s="90" t="s">
        <v>923</v>
      </c>
      <c r="K265" s="89">
        <v>-6824</v>
      </c>
      <c r="L265" s="89" t="s">
        <v>924</v>
      </c>
      <c r="M265" s="90" t="s">
        <v>203</v>
      </c>
      <c r="N265" s="90"/>
      <c r="O265" s="91" t="s">
        <v>243</v>
      </c>
      <c r="P265" s="91" t="s">
        <v>49</v>
      </c>
    </row>
    <row r="266" spans="1:16">
      <c r="A266" s="43" t="str">
        <f t="shared" si="18"/>
        <v> HABZ 84 </v>
      </c>
      <c r="B266" s="18" t="str">
        <f t="shared" si="19"/>
        <v>I</v>
      </c>
      <c r="C266" s="43">
        <f t="shared" si="20"/>
        <v>41599.481</v>
      </c>
      <c r="D266" t="str">
        <f t="shared" si="21"/>
        <v>vis</v>
      </c>
      <c r="E266">
        <f>VLOOKUP(C266,Active!C$21:E$951,3,FALSE)</f>
        <v>-5883.0094181712811</v>
      </c>
      <c r="F266" s="18" t="s">
        <v>173</v>
      </c>
      <c r="G266" t="str">
        <f t="shared" si="22"/>
        <v>41599.481</v>
      </c>
      <c r="H266" s="43">
        <f t="shared" si="23"/>
        <v>-5883</v>
      </c>
      <c r="I266" s="89" t="s">
        <v>925</v>
      </c>
      <c r="J266" s="90" t="s">
        <v>926</v>
      </c>
      <c r="K266" s="89">
        <v>-5883</v>
      </c>
      <c r="L266" s="89" t="s">
        <v>411</v>
      </c>
      <c r="M266" s="90" t="s">
        <v>177</v>
      </c>
      <c r="N266" s="90"/>
      <c r="O266" s="91" t="s">
        <v>222</v>
      </c>
      <c r="P266" s="91" t="s">
        <v>51</v>
      </c>
    </row>
    <row r="267" spans="1:16">
      <c r="A267" s="43" t="str">
        <f t="shared" ref="A267:A327" si="24">P267</f>
        <v> AVSJ 7.40 </v>
      </c>
      <c r="B267" s="18" t="str">
        <f t="shared" ref="B267:B327" si="25">IF(H267=INT(H267),"I","II")</f>
        <v>I</v>
      </c>
      <c r="C267" s="43">
        <f t="shared" ref="C267:C327" si="26">1*G267</f>
        <v>42684.777999999998</v>
      </c>
      <c r="D267" t="str">
        <f t="shared" ref="D267:D327" si="27">VLOOKUP(F267,I$1:J$5,2,FALSE)</f>
        <v>vis</v>
      </c>
      <c r="E267">
        <f>VLOOKUP(C267,Active!C$21:E$951,3,FALSE)</f>
        <v>-4442.9865051182833</v>
      </c>
      <c r="F267" s="18" t="s">
        <v>173</v>
      </c>
      <c r="G267" t="str">
        <f t="shared" ref="G267:G327" si="28">MID(I267,3,LEN(I267)-3)</f>
        <v>42684.778</v>
      </c>
      <c r="H267" s="43">
        <f t="shared" ref="H267:H327" si="29">1*K267</f>
        <v>-4443</v>
      </c>
      <c r="I267" s="89" t="s">
        <v>927</v>
      </c>
      <c r="J267" s="90" t="s">
        <v>928</v>
      </c>
      <c r="K267" s="89">
        <v>-4443</v>
      </c>
      <c r="L267" s="89" t="s">
        <v>196</v>
      </c>
      <c r="M267" s="90" t="s">
        <v>203</v>
      </c>
      <c r="N267" s="90"/>
      <c r="O267" s="91" t="s">
        <v>253</v>
      </c>
      <c r="P267" s="91" t="s">
        <v>52</v>
      </c>
    </row>
    <row r="268" spans="1:16">
      <c r="A268" s="43" t="str">
        <f t="shared" si="24"/>
        <v> BRNO 21 </v>
      </c>
      <c r="B268" s="18" t="str">
        <f t="shared" si="25"/>
        <v>I</v>
      </c>
      <c r="C268" s="43">
        <f t="shared" si="26"/>
        <v>43463.324999999997</v>
      </c>
      <c r="D268" t="str">
        <f t="shared" si="27"/>
        <v>vis</v>
      </c>
      <c r="E268">
        <f>VLOOKUP(C268,Active!C$21:E$951,3,FALSE)</f>
        <v>-3409.9738653628328</v>
      </c>
      <c r="F268" s="18" t="s">
        <v>173</v>
      </c>
      <c r="G268" t="str">
        <f t="shared" si="28"/>
        <v>43463.325</v>
      </c>
      <c r="H268" s="43">
        <f t="shared" si="29"/>
        <v>-3410</v>
      </c>
      <c r="I268" s="89" t="s">
        <v>929</v>
      </c>
      <c r="J268" s="90" t="s">
        <v>930</v>
      </c>
      <c r="K268" s="89">
        <v>-3410</v>
      </c>
      <c r="L268" s="89" t="s">
        <v>193</v>
      </c>
      <c r="M268" s="90" t="s">
        <v>203</v>
      </c>
      <c r="N268" s="90"/>
      <c r="O268" s="91" t="s">
        <v>931</v>
      </c>
      <c r="P268" s="91" t="s">
        <v>54</v>
      </c>
    </row>
    <row r="269" spans="1:16">
      <c r="A269" s="43" t="str">
        <f t="shared" si="24"/>
        <v> BRNO 21 </v>
      </c>
      <c r="B269" s="18" t="str">
        <f t="shared" si="25"/>
        <v>I</v>
      </c>
      <c r="C269" s="43">
        <f t="shared" si="26"/>
        <v>43490.45</v>
      </c>
      <c r="D269" t="str">
        <f t="shared" si="27"/>
        <v>vis</v>
      </c>
      <c r="E269">
        <f>VLOOKUP(C269,Active!C$21:E$951,3,FALSE)</f>
        <v>-3373.9831443744188</v>
      </c>
      <c r="F269" s="18" t="s">
        <v>173</v>
      </c>
      <c r="G269" t="str">
        <f t="shared" si="28"/>
        <v>43490.450</v>
      </c>
      <c r="H269" s="43">
        <f t="shared" si="29"/>
        <v>-3374</v>
      </c>
      <c r="I269" s="89" t="s">
        <v>932</v>
      </c>
      <c r="J269" s="90" t="s">
        <v>933</v>
      </c>
      <c r="K269" s="89">
        <v>-3374</v>
      </c>
      <c r="L269" s="89" t="s">
        <v>206</v>
      </c>
      <c r="M269" s="90" t="s">
        <v>203</v>
      </c>
      <c r="N269" s="90"/>
      <c r="O269" s="91" t="s">
        <v>931</v>
      </c>
      <c r="P269" s="91" t="s">
        <v>54</v>
      </c>
    </row>
    <row r="270" spans="1:16">
      <c r="A270" s="43" t="str">
        <f t="shared" si="24"/>
        <v> BBS 36 </v>
      </c>
      <c r="B270" s="18" t="str">
        <f t="shared" si="25"/>
        <v>I</v>
      </c>
      <c r="C270" s="43">
        <f t="shared" si="26"/>
        <v>43515.317999999999</v>
      </c>
      <c r="D270" t="str">
        <f t="shared" si="27"/>
        <v>vis</v>
      </c>
      <c r="E270">
        <f>VLOOKUP(C270,Active!C$21:E$951,3,FALSE)</f>
        <v>-3340.9871167416095</v>
      </c>
      <c r="F270" s="18" t="s">
        <v>173</v>
      </c>
      <c r="G270" t="str">
        <f t="shared" si="28"/>
        <v>43515.318</v>
      </c>
      <c r="H270" s="43">
        <f t="shared" si="29"/>
        <v>-3341</v>
      </c>
      <c r="I270" s="89" t="s">
        <v>934</v>
      </c>
      <c r="J270" s="90" t="s">
        <v>935</v>
      </c>
      <c r="K270" s="89">
        <v>-3341</v>
      </c>
      <c r="L270" s="89" t="s">
        <v>196</v>
      </c>
      <c r="M270" s="90" t="s">
        <v>203</v>
      </c>
      <c r="N270" s="90"/>
      <c r="O270" s="91" t="s">
        <v>287</v>
      </c>
      <c r="P270" s="91" t="s">
        <v>56</v>
      </c>
    </row>
    <row r="271" spans="1:16">
      <c r="A271" s="43" t="str">
        <f t="shared" si="24"/>
        <v> BRNO 23 </v>
      </c>
      <c r="B271" s="18" t="str">
        <f t="shared" si="25"/>
        <v>I</v>
      </c>
      <c r="C271" s="43">
        <f t="shared" si="26"/>
        <v>43546.222999999998</v>
      </c>
      <c r="D271" t="str">
        <f t="shared" si="27"/>
        <v>vis</v>
      </c>
      <c r="E271">
        <f>VLOOKUP(C271,Active!C$21:E$951,3,FALSE)</f>
        <v>-3299.9809146348116</v>
      </c>
      <c r="F271" s="18" t="s">
        <v>173</v>
      </c>
      <c r="G271" t="str">
        <f t="shared" si="28"/>
        <v>43546.223</v>
      </c>
      <c r="H271" s="43">
        <f t="shared" si="29"/>
        <v>-3300</v>
      </c>
      <c r="I271" s="89" t="s">
        <v>936</v>
      </c>
      <c r="J271" s="90" t="s">
        <v>937</v>
      </c>
      <c r="K271" s="89">
        <v>-3300</v>
      </c>
      <c r="L271" s="89" t="s">
        <v>252</v>
      </c>
      <c r="M271" s="90" t="s">
        <v>203</v>
      </c>
      <c r="N271" s="90"/>
      <c r="O271" s="91" t="s">
        <v>931</v>
      </c>
      <c r="P271" s="91" t="s">
        <v>57</v>
      </c>
    </row>
    <row r="272" spans="1:16">
      <c r="A272" s="43" t="str">
        <f t="shared" si="24"/>
        <v> BRNO 23 </v>
      </c>
      <c r="B272" s="18" t="str">
        <f t="shared" si="25"/>
        <v>I</v>
      </c>
      <c r="C272" s="43">
        <f t="shared" si="26"/>
        <v>44111.470999999998</v>
      </c>
      <c r="D272" t="str">
        <f t="shared" si="27"/>
        <v>vis</v>
      </c>
      <c r="E272">
        <f>VLOOKUP(C272,Active!C$21:E$951,3,FALSE)</f>
        <v>-2549.9833825699657</v>
      </c>
      <c r="F272" s="18" t="s">
        <v>173</v>
      </c>
      <c r="G272" t="str">
        <f t="shared" si="28"/>
        <v>44111.471</v>
      </c>
      <c r="H272" s="43">
        <f t="shared" si="29"/>
        <v>-2550</v>
      </c>
      <c r="I272" s="89" t="s">
        <v>938</v>
      </c>
      <c r="J272" s="90" t="s">
        <v>939</v>
      </c>
      <c r="K272" s="89">
        <v>-2550</v>
      </c>
      <c r="L272" s="89" t="s">
        <v>206</v>
      </c>
      <c r="M272" s="90" t="s">
        <v>203</v>
      </c>
      <c r="N272" s="90"/>
      <c r="O272" s="91" t="s">
        <v>243</v>
      </c>
      <c r="P272" s="91" t="s">
        <v>57</v>
      </c>
    </row>
    <row r="273" spans="1:16">
      <c r="A273" s="43" t="str">
        <f t="shared" si="24"/>
        <v> AOEB 1 </v>
      </c>
      <c r="B273" s="18" t="str">
        <f t="shared" si="25"/>
        <v>I</v>
      </c>
      <c r="C273" s="43">
        <f t="shared" si="26"/>
        <v>44884.72</v>
      </c>
      <c r="D273" t="str">
        <f t="shared" si="27"/>
        <v>vis</v>
      </c>
      <c r="E273">
        <f>VLOOKUP(C273,Active!C$21:E$951,3,FALSE)</f>
        <v>-1524.0003774613886</v>
      </c>
      <c r="F273" s="18" t="s">
        <v>173</v>
      </c>
      <c r="G273" t="str">
        <f t="shared" si="28"/>
        <v>44884.720</v>
      </c>
      <c r="H273" s="43">
        <f t="shared" si="29"/>
        <v>-1524</v>
      </c>
      <c r="I273" s="89" t="s">
        <v>940</v>
      </c>
      <c r="J273" s="90" t="s">
        <v>941</v>
      </c>
      <c r="K273" s="89">
        <v>-1524</v>
      </c>
      <c r="L273" s="89" t="s">
        <v>401</v>
      </c>
      <c r="M273" s="90" t="s">
        <v>203</v>
      </c>
      <c r="N273" s="90"/>
      <c r="O273" s="91" t="s">
        <v>408</v>
      </c>
      <c r="P273" s="91" t="s">
        <v>65</v>
      </c>
    </row>
    <row r="274" spans="1:16">
      <c r="A274" s="43" t="str">
        <f t="shared" si="24"/>
        <v> BRNO 26 </v>
      </c>
      <c r="B274" s="18" t="str">
        <f t="shared" si="25"/>
        <v>I</v>
      </c>
      <c r="C274" s="43">
        <f t="shared" si="26"/>
        <v>45265.334000000003</v>
      </c>
      <c r="D274" t="str">
        <f t="shared" si="27"/>
        <v>vis</v>
      </c>
      <c r="E274">
        <f>VLOOKUP(C274,Active!C$21:E$951,3,FALSE)</f>
        <v>-1018.9838879393902</v>
      </c>
      <c r="F274" s="18" t="s">
        <v>173</v>
      </c>
      <c r="G274" t="str">
        <f t="shared" si="28"/>
        <v>45265.334</v>
      </c>
      <c r="H274" s="43">
        <f t="shared" si="29"/>
        <v>-1019</v>
      </c>
      <c r="I274" s="89" t="s">
        <v>942</v>
      </c>
      <c r="J274" s="90" t="s">
        <v>943</v>
      </c>
      <c r="K274" s="89">
        <v>-1019</v>
      </c>
      <c r="L274" s="89" t="s">
        <v>290</v>
      </c>
      <c r="M274" s="90" t="s">
        <v>203</v>
      </c>
      <c r="N274" s="90"/>
      <c r="O274" s="91" t="s">
        <v>243</v>
      </c>
      <c r="P274" s="91" t="s">
        <v>69</v>
      </c>
    </row>
    <row r="275" spans="1:16">
      <c r="A275" s="43" t="str">
        <f t="shared" si="24"/>
        <v> BRNO 26 </v>
      </c>
      <c r="B275" s="18" t="str">
        <f t="shared" si="25"/>
        <v>I</v>
      </c>
      <c r="C275" s="43">
        <f t="shared" si="26"/>
        <v>45561.514999999999</v>
      </c>
      <c r="D275" t="str">
        <f t="shared" si="27"/>
        <v>vis</v>
      </c>
      <c r="E275">
        <f>VLOOKUP(C275,Active!C$21:E$951,3,FALSE)</f>
        <v>-625.9970590704761</v>
      </c>
      <c r="F275" s="18" t="s">
        <v>173</v>
      </c>
      <c r="G275" t="str">
        <f t="shared" si="28"/>
        <v>45561.515</v>
      </c>
      <c r="H275" s="43">
        <f t="shared" si="29"/>
        <v>-626</v>
      </c>
      <c r="I275" s="89" t="s">
        <v>944</v>
      </c>
      <c r="J275" s="90" t="s">
        <v>945</v>
      </c>
      <c r="K275" s="89">
        <v>-626</v>
      </c>
      <c r="L275" s="89" t="s">
        <v>272</v>
      </c>
      <c r="M275" s="90" t="s">
        <v>203</v>
      </c>
      <c r="N275" s="90"/>
      <c r="O275" s="91" t="s">
        <v>243</v>
      </c>
      <c r="P275" s="91" t="s">
        <v>69</v>
      </c>
    </row>
    <row r="276" spans="1:16">
      <c r="A276" s="43" t="str">
        <f t="shared" si="24"/>
        <v> BRNO 26 </v>
      </c>
      <c r="B276" s="18" t="str">
        <f t="shared" si="25"/>
        <v>I</v>
      </c>
      <c r="C276" s="43">
        <f t="shared" si="26"/>
        <v>45561.517999999996</v>
      </c>
      <c r="D276" t="str">
        <f t="shared" si="27"/>
        <v>vis</v>
      </c>
      <c r="E276">
        <f>VLOOKUP(C276,Active!C$21:E$951,3,FALSE)</f>
        <v>-625.99307852991001</v>
      </c>
      <c r="F276" s="18" t="s">
        <v>173</v>
      </c>
      <c r="G276" t="str">
        <f t="shared" si="28"/>
        <v>45561.518</v>
      </c>
      <c r="H276" s="43">
        <f t="shared" si="29"/>
        <v>-626</v>
      </c>
      <c r="I276" s="89" t="s">
        <v>946</v>
      </c>
      <c r="J276" s="90" t="s">
        <v>947</v>
      </c>
      <c r="K276" s="89">
        <v>-626</v>
      </c>
      <c r="L276" s="89" t="s">
        <v>319</v>
      </c>
      <c r="M276" s="90" t="s">
        <v>203</v>
      </c>
      <c r="N276" s="90"/>
      <c r="O276" s="91" t="s">
        <v>455</v>
      </c>
      <c r="P276" s="91" t="s">
        <v>69</v>
      </c>
    </row>
    <row r="277" spans="1:16">
      <c r="A277" s="43" t="str">
        <f t="shared" si="24"/>
        <v> BRNO 26 </v>
      </c>
      <c r="B277" s="18" t="str">
        <f t="shared" si="25"/>
        <v>I</v>
      </c>
      <c r="C277" s="43">
        <f t="shared" si="26"/>
        <v>45672.302000000003</v>
      </c>
      <c r="D277" t="str">
        <f t="shared" si="27"/>
        <v>vis</v>
      </c>
      <c r="E277">
        <f>VLOOKUP(C277,Active!C$21:E$951,3,FALSE)</f>
        <v>-478.99967635550667</v>
      </c>
      <c r="F277" s="18" t="s">
        <v>173</v>
      </c>
      <c r="G277" t="str">
        <f t="shared" si="28"/>
        <v>45672.302</v>
      </c>
      <c r="H277" s="43">
        <f t="shared" si="29"/>
        <v>-479</v>
      </c>
      <c r="I277" s="89" t="s">
        <v>948</v>
      </c>
      <c r="J277" s="90" t="s">
        <v>949</v>
      </c>
      <c r="K277" s="89">
        <v>-479</v>
      </c>
      <c r="L277" s="89" t="s">
        <v>190</v>
      </c>
      <c r="M277" s="90" t="s">
        <v>203</v>
      </c>
      <c r="N277" s="90"/>
      <c r="O277" s="91" t="s">
        <v>243</v>
      </c>
      <c r="P277" s="91" t="s">
        <v>69</v>
      </c>
    </row>
    <row r="278" spans="1:16">
      <c r="A278" s="43" t="str">
        <f t="shared" si="24"/>
        <v> BRNO 26 </v>
      </c>
      <c r="B278" s="18" t="str">
        <f t="shared" si="25"/>
        <v>I</v>
      </c>
      <c r="C278" s="43">
        <f t="shared" si="26"/>
        <v>45672.311999999998</v>
      </c>
      <c r="D278" t="str">
        <f t="shared" si="27"/>
        <v>vis</v>
      </c>
      <c r="E278">
        <f>VLOOKUP(C278,Active!C$21:E$951,3,FALSE)</f>
        <v>-478.98640788694644</v>
      </c>
      <c r="F278" s="18" t="s">
        <v>173</v>
      </c>
      <c r="G278" t="str">
        <f t="shared" si="28"/>
        <v>45672.312</v>
      </c>
      <c r="H278" s="43">
        <f t="shared" si="29"/>
        <v>-479</v>
      </c>
      <c r="I278" s="89" t="s">
        <v>950</v>
      </c>
      <c r="J278" s="90" t="s">
        <v>951</v>
      </c>
      <c r="K278" s="89">
        <v>-479</v>
      </c>
      <c r="L278" s="89" t="s">
        <v>196</v>
      </c>
      <c r="M278" s="90" t="s">
        <v>203</v>
      </c>
      <c r="N278" s="90"/>
      <c r="O278" s="91" t="s">
        <v>952</v>
      </c>
      <c r="P278" s="91" t="s">
        <v>69</v>
      </c>
    </row>
    <row r="279" spans="1:16">
      <c r="A279" s="43" t="str">
        <f t="shared" si="24"/>
        <v>VSB 47 </v>
      </c>
      <c r="B279" s="18" t="str">
        <f t="shared" si="25"/>
        <v>I</v>
      </c>
      <c r="C279" s="43">
        <f t="shared" si="26"/>
        <v>49733.036</v>
      </c>
      <c r="D279" t="str">
        <f t="shared" si="27"/>
        <v>vis</v>
      </c>
      <c r="E279">
        <f>VLOOKUP(C279,Active!C$21:E$951,3,FALSE)</f>
        <v>4908.9724675031357</v>
      </c>
      <c r="F279" s="18" t="s">
        <v>173</v>
      </c>
      <c r="G279" t="str">
        <f t="shared" si="28"/>
        <v>49733.036</v>
      </c>
      <c r="H279" s="43">
        <f t="shared" si="29"/>
        <v>4909</v>
      </c>
      <c r="I279" s="89" t="s">
        <v>953</v>
      </c>
      <c r="J279" s="90" t="s">
        <v>954</v>
      </c>
      <c r="K279" s="89">
        <v>4909</v>
      </c>
      <c r="L279" s="89" t="s">
        <v>600</v>
      </c>
      <c r="M279" s="90" t="s">
        <v>203</v>
      </c>
      <c r="N279" s="90"/>
      <c r="O279" s="91" t="s">
        <v>955</v>
      </c>
      <c r="P279" s="92" t="s">
        <v>100</v>
      </c>
    </row>
    <row r="280" spans="1:16">
      <c r="A280" s="43" t="str">
        <f t="shared" si="24"/>
        <v>VSB 47 </v>
      </c>
      <c r="B280" s="18" t="str">
        <f t="shared" si="25"/>
        <v>I</v>
      </c>
      <c r="C280" s="43">
        <f t="shared" si="26"/>
        <v>50446.012999999999</v>
      </c>
      <c r="D280" t="str">
        <f t="shared" si="27"/>
        <v>vis</v>
      </c>
      <c r="E280">
        <f>VLOOKUP(C280,Active!C$21:E$951,3,FALSE)</f>
        <v>5854.9837588637374</v>
      </c>
      <c r="F280" s="18" t="s">
        <v>173</v>
      </c>
      <c r="G280" t="str">
        <f t="shared" si="28"/>
        <v>50446.013</v>
      </c>
      <c r="H280" s="43">
        <f t="shared" si="29"/>
        <v>5855</v>
      </c>
      <c r="I280" s="89" t="s">
        <v>956</v>
      </c>
      <c r="J280" s="90" t="s">
        <v>957</v>
      </c>
      <c r="K280" s="89">
        <v>5855</v>
      </c>
      <c r="L280" s="89" t="s">
        <v>424</v>
      </c>
      <c r="M280" s="90" t="s">
        <v>203</v>
      </c>
      <c r="N280" s="90"/>
      <c r="O280" s="91" t="s">
        <v>958</v>
      </c>
      <c r="P280" s="92" t="s">
        <v>100</v>
      </c>
    </row>
    <row r="281" spans="1:16">
      <c r="A281" s="43" t="str">
        <f t="shared" si="24"/>
        <v> BBS 121 </v>
      </c>
      <c r="B281" s="18" t="str">
        <f t="shared" si="25"/>
        <v>I</v>
      </c>
      <c r="C281" s="43">
        <f t="shared" si="26"/>
        <v>51509.430999999997</v>
      </c>
      <c r="D281" t="str">
        <f t="shared" si="27"/>
        <v>vis</v>
      </c>
      <c r="E281">
        <f>VLOOKUP(C281,Active!C$21:E$951,3,FALSE)</f>
        <v>7265.9765895386499</v>
      </c>
      <c r="F281" s="18" t="s">
        <v>173</v>
      </c>
      <c r="G281" t="str">
        <f t="shared" si="28"/>
        <v>51509.431</v>
      </c>
      <c r="H281" s="43">
        <f t="shared" si="29"/>
        <v>7266</v>
      </c>
      <c r="I281" s="89" t="s">
        <v>959</v>
      </c>
      <c r="J281" s="90" t="s">
        <v>960</v>
      </c>
      <c r="K281" s="89">
        <v>7266</v>
      </c>
      <c r="L281" s="89" t="s">
        <v>548</v>
      </c>
      <c r="M281" s="90" t="s">
        <v>203</v>
      </c>
      <c r="N281" s="90"/>
      <c r="O281" s="91" t="s">
        <v>248</v>
      </c>
      <c r="P281" s="91" t="s">
        <v>110</v>
      </c>
    </row>
    <row r="282" spans="1:16">
      <c r="A282" s="43" t="str">
        <f t="shared" si="24"/>
        <v> AOEB 9 </v>
      </c>
      <c r="B282" s="18" t="str">
        <f t="shared" si="25"/>
        <v>I</v>
      </c>
      <c r="C282" s="43">
        <f t="shared" si="26"/>
        <v>51814.665000000001</v>
      </c>
      <c r="D282" t="str">
        <f t="shared" si="27"/>
        <v>vis</v>
      </c>
      <c r="E282">
        <f>VLOOKUP(C282,Active!C$21:E$951,3,FALSE)</f>
        <v>7670.9753630014211</v>
      </c>
      <c r="F282" s="18" t="s">
        <v>173</v>
      </c>
      <c r="G282" t="str">
        <f t="shared" si="28"/>
        <v>51814.665</v>
      </c>
      <c r="H282" s="43">
        <f t="shared" si="29"/>
        <v>7671</v>
      </c>
      <c r="I282" s="89" t="s">
        <v>961</v>
      </c>
      <c r="J282" s="90" t="s">
        <v>962</v>
      </c>
      <c r="K282" s="89">
        <v>7671</v>
      </c>
      <c r="L282" s="89" t="s">
        <v>603</v>
      </c>
      <c r="M282" s="90" t="s">
        <v>203</v>
      </c>
      <c r="N282" s="90"/>
      <c r="O282" s="91" t="s">
        <v>694</v>
      </c>
      <c r="P282" s="91" t="s">
        <v>112</v>
      </c>
    </row>
    <row r="283" spans="1:16">
      <c r="A283" s="43" t="str">
        <f t="shared" si="24"/>
        <v> BBS 124 </v>
      </c>
      <c r="B283" s="18" t="str">
        <f t="shared" si="25"/>
        <v>I</v>
      </c>
      <c r="C283" s="43">
        <f t="shared" si="26"/>
        <v>51821.447</v>
      </c>
      <c r="D283" t="str">
        <f t="shared" si="27"/>
        <v>vis</v>
      </c>
      <c r="E283">
        <f>VLOOKUP(C283,Active!C$21:E$951,3,FALSE)</f>
        <v>7679.9740383836661</v>
      </c>
      <c r="F283" s="18" t="s">
        <v>173</v>
      </c>
      <c r="G283" t="str">
        <f t="shared" si="28"/>
        <v>51821.447</v>
      </c>
      <c r="H283" s="43">
        <f t="shared" si="29"/>
        <v>7680</v>
      </c>
      <c r="I283" s="89" t="s">
        <v>963</v>
      </c>
      <c r="J283" s="90" t="s">
        <v>964</v>
      </c>
      <c r="K283" s="89">
        <v>7680</v>
      </c>
      <c r="L283" s="89" t="s">
        <v>199</v>
      </c>
      <c r="M283" s="90" t="s">
        <v>203</v>
      </c>
      <c r="N283" s="90"/>
      <c r="O283" s="91" t="s">
        <v>248</v>
      </c>
      <c r="P283" s="91" t="s">
        <v>113</v>
      </c>
    </row>
    <row r="284" spans="1:16">
      <c r="A284" s="43" t="str">
        <f t="shared" si="24"/>
        <v>OEJV 0074 </v>
      </c>
      <c r="B284" s="18" t="str">
        <f t="shared" si="25"/>
        <v>I</v>
      </c>
      <c r="C284" s="43">
        <f t="shared" si="26"/>
        <v>51846.322999999997</v>
      </c>
      <c r="D284" t="str">
        <f t="shared" si="27"/>
        <v>vis</v>
      </c>
      <c r="E284" t="e">
        <f>VLOOKUP(C284,Active!C$21:E$951,3,FALSE)</f>
        <v>#N/A</v>
      </c>
      <c r="F284" s="18" t="s">
        <v>173</v>
      </c>
      <c r="G284" t="str">
        <f t="shared" si="28"/>
        <v>51846.323</v>
      </c>
      <c r="H284" s="43">
        <f t="shared" si="29"/>
        <v>7713</v>
      </c>
      <c r="I284" s="89" t="s">
        <v>965</v>
      </c>
      <c r="J284" s="90" t="s">
        <v>966</v>
      </c>
      <c r="K284" s="89">
        <v>7713</v>
      </c>
      <c r="L284" s="89" t="s">
        <v>587</v>
      </c>
      <c r="M284" s="90" t="s">
        <v>203</v>
      </c>
      <c r="N284" s="90"/>
      <c r="O284" s="91" t="s">
        <v>967</v>
      </c>
      <c r="P284" s="92" t="s">
        <v>968</v>
      </c>
    </row>
    <row r="285" spans="1:16">
      <c r="A285" s="43" t="str">
        <f t="shared" si="24"/>
        <v>OEJV 0074 </v>
      </c>
      <c r="B285" s="18" t="str">
        <f t="shared" si="25"/>
        <v>I</v>
      </c>
      <c r="C285" s="43">
        <f t="shared" si="26"/>
        <v>51846.326999999997</v>
      </c>
      <c r="D285" t="str">
        <f t="shared" si="27"/>
        <v>vis</v>
      </c>
      <c r="E285" t="e">
        <f>VLOOKUP(C285,Active!C$21:E$951,3,FALSE)</f>
        <v>#N/A</v>
      </c>
      <c r="F285" s="18" t="s">
        <v>173</v>
      </c>
      <c r="G285" t="str">
        <f t="shared" si="28"/>
        <v>51846.327</v>
      </c>
      <c r="H285" s="43">
        <f t="shared" si="29"/>
        <v>7713</v>
      </c>
      <c r="I285" s="89" t="s">
        <v>969</v>
      </c>
      <c r="J285" s="90" t="s">
        <v>970</v>
      </c>
      <c r="K285" s="89">
        <v>7713</v>
      </c>
      <c r="L285" s="89" t="s">
        <v>485</v>
      </c>
      <c r="M285" s="90" t="s">
        <v>203</v>
      </c>
      <c r="N285" s="90"/>
      <c r="O285" s="91" t="s">
        <v>971</v>
      </c>
      <c r="P285" s="92" t="s">
        <v>968</v>
      </c>
    </row>
    <row r="286" spans="1:16">
      <c r="A286" s="43" t="str">
        <f t="shared" si="24"/>
        <v> AOEB 9 </v>
      </c>
      <c r="B286" s="18" t="str">
        <f t="shared" si="25"/>
        <v>I</v>
      </c>
      <c r="C286" s="43">
        <f t="shared" si="26"/>
        <v>51888.525699999998</v>
      </c>
      <c r="D286" t="str">
        <f t="shared" si="27"/>
        <v>vis</v>
      </c>
      <c r="E286">
        <f>VLOOKUP(C286,Active!C$21:E$951,3,FALSE)</f>
        <v>7768.9772006312405</v>
      </c>
      <c r="F286" s="18" t="s">
        <v>173</v>
      </c>
      <c r="G286" t="str">
        <f t="shared" si="28"/>
        <v>51888.5257</v>
      </c>
      <c r="H286" s="43">
        <f t="shared" si="29"/>
        <v>7769</v>
      </c>
      <c r="I286" s="89" t="s">
        <v>972</v>
      </c>
      <c r="J286" s="90" t="s">
        <v>973</v>
      </c>
      <c r="K286" s="89">
        <v>7769</v>
      </c>
      <c r="L286" s="89" t="s">
        <v>974</v>
      </c>
      <c r="M286" s="90" t="s">
        <v>660</v>
      </c>
      <c r="N286" s="90" t="s">
        <v>719</v>
      </c>
      <c r="O286" s="91" t="s">
        <v>975</v>
      </c>
      <c r="P286" s="91" t="s">
        <v>112</v>
      </c>
    </row>
    <row r="287" spans="1:16">
      <c r="A287" s="43" t="str">
        <f t="shared" si="24"/>
        <v> AOEB 9 </v>
      </c>
      <c r="B287" s="18" t="str">
        <f t="shared" si="25"/>
        <v>I</v>
      </c>
      <c r="C287" s="43">
        <f t="shared" si="26"/>
        <v>51897.580999999998</v>
      </c>
      <c r="D287" t="str">
        <f t="shared" si="27"/>
        <v>vis</v>
      </c>
      <c r="E287">
        <f>VLOOKUP(C287,Active!C$21:E$951,3,FALSE)</f>
        <v>7780.9921969728584</v>
      </c>
      <c r="F287" s="18" t="s">
        <v>173</v>
      </c>
      <c r="G287" t="str">
        <f t="shared" si="28"/>
        <v>51897.581</v>
      </c>
      <c r="H287" s="43">
        <f t="shared" si="29"/>
        <v>7781</v>
      </c>
      <c r="I287" s="89" t="s">
        <v>976</v>
      </c>
      <c r="J287" s="90" t="s">
        <v>977</v>
      </c>
      <c r="K287" s="89">
        <v>7781</v>
      </c>
      <c r="L287" s="89" t="s">
        <v>236</v>
      </c>
      <c r="M287" s="90" t="s">
        <v>203</v>
      </c>
      <c r="N287" s="90"/>
      <c r="O287" s="91" t="s">
        <v>680</v>
      </c>
      <c r="P287" s="91" t="s">
        <v>112</v>
      </c>
    </row>
    <row r="288" spans="1:16">
      <c r="A288" s="43" t="str">
        <f t="shared" si="24"/>
        <v> BBS 126 </v>
      </c>
      <c r="B288" s="18" t="str">
        <f t="shared" si="25"/>
        <v>I</v>
      </c>
      <c r="C288" s="43">
        <f t="shared" si="26"/>
        <v>52093.517</v>
      </c>
      <c r="D288" t="str">
        <f t="shared" si="27"/>
        <v>vis</v>
      </c>
      <c r="E288">
        <f>VLOOKUP(C288,Active!C$21:E$951,3,FALSE)</f>
        <v>8040.9692626903116</v>
      </c>
      <c r="F288" s="18" t="s">
        <v>173</v>
      </c>
      <c r="G288" t="str">
        <f t="shared" si="28"/>
        <v>52093.517</v>
      </c>
      <c r="H288" s="43">
        <f t="shared" si="29"/>
        <v>8041</v>
      </c>
      <c r="I288" s="89" t="s">
        <v>978</v>
      </c>
      <c r="J288" s="90" t="s">
        <v>979</v>
      </c>
      <c r="K288" s="89">
        <v>8041</v>
      </c>
      <c r="L288" s="89" t="s">
        <v>756</v>
      </c>
      <c r="M288" s="90" t="s">
        <v>203</v>
      </c>
      <c r="N288" s="90"/>
      <c r="O288" s="91" t="s">
        <v>248</v>
      </c>
      <c r="P288" s="91" t="s">
        <v>115</v>
      </c>
    </row>
    <row r="289" spans="1:16">
      <c r="A289" s="43" t="str">
        <f t="shared" si="24"/>
        <v>IBVS 5224 </v>
      </c>
      <c r="B289" s="18" t="str">
        <f t="shared" si="25"/>
        <v>I</v>
      </c>
      <c r="C289" s="43">
        <f t="shared" si="26"/>
        <v>52116.8845</v>
      </c>
      <c r="D289" t="str">
        <f t="shared" si="27"/>
        <v>vis</v>
      </c>
      <c r="E289" t="e">
        <f>VLOOKUP(C289,Active!C$21:E$951,3,FALSE)</f>
        <v>#N/A</v>
      </c>
      <c r="F289" s="18" t="s">
        <v>173</v>
      </c>
      <c r="G289" t="str">
        <f t="shared" si="28"/>
        <v>52116.8845</v>
      </c>
      <c r="H289" s="43">
        <f t="shared" si="29"/>
        <v>8072</v>
      </c>
      <c r="I289" s="89" t="s">
        <v>980</v>
      </c>
      <c r="J289" s="90" t="s">
        <v>981</v>
      </c>
      <c r="K289" s="89">
        <v>8072</v>
      </c>
      <c r="L289" s="89" t="s">
        <v>982</v>
      </c>
      <c r="M289" s="90" t="s">
        <v>706</v>
      </c>
      <c r="N289" s="90" t="s">
        <v>707</v>
      </c>
      <c r="O289" s="91" t="s">
        <v>751</v>
      </c>
      <c r="P289" s="92" t="s">
        <v>983</v>
      </c>
    </row>
    <row r="290" spans="1:16">
      <c r="A290" s="43" t="str">
        <f t="shared" si="24"/>
        <v>OEJV 0074 </v>
      </c>
      <c r="B290" s="18" t="str">
        <f t="shared" si="25"/>
        <v>I</v>
      </c>
      <c r="C290" s="43">
        <f t="shared" si="26"/>
        <v>52231.445</v>
      </c>
      <c r="D290" t="str">
        <f t="shared" si="27"/>
        <v>vis</v>
      </c>
      <c r="E290" t="e">
        <f>VLOOKUP(C290,Active!C$21:E$951,3,FALSE)</f>
        <v>#N/A</v>
      </c>
      <c r="F290" s="18" t="s">
        <v>173</v>
      </c>
      <c r="G290" t="str">
        <f t="shared" si="28"/>
        <v>52231.445</v>
      </c>
      <c r="H290" s="43">
        <f t="shared" si="29"/>
        <v>8224</v>
      </c>
      <c r="I290" s="89" t="s">
        <v>984</v>
      </c>
      <c r="J290" s="90" t="s">
        <v>985</v>
      </c>
      <c r="K290" s="89">
        <v>8224</v>
      </c>
      <c r="L290" s="89" t="s">
        <v>488</v>
      </c>
      <c r="M290" s="90" t="s">
        <v>203</v>
      </c>
      <c r="N290" s="90"/>
      <c r="O290" s="91" t="s">
        <v>967</v>
      </c>
      <c r="P290" s="92" t="s">
        <v>968</v>
      </c>
    </row>
    <row r="291" spans="1:16">
      <c r="A291" s="43" t="str">
        <f t="shared" si="24"/>
        <v>OEJV 0074 </v>
      </c>
      <c r="B291" s="18" t="str">
        <f t="shared" si="25"/>
        <v>I</v>
      </c>
      <c r="C291" s="43">
        <f t="shared" si="26"/>
        <v>52231.451000000001</v>
      </c>
      <c r="D291" t="str">
        <f t="shared" si="27"/>
        <v>vis</v>
      </c>
      <c r="E291" t="e">
        <f>VLOOKUP(C291,Active!C$21:E$951,3,FALSE)</f>
        <v>#N/A</v>
      </c>
      <c r="F291" s="18" t="s">
        <v>173</v>
      </c>
      <c r="G291" t="str">
        <f t="shared" si="28"/>
        <v>52231.451</v>
      </c>
      <c r="H291" s="43">
        <f t="shared" si="29"/>
        <v>8224</v>
      </c>
      <c r="I291" s="89" t="s">
        <v>986</v>
      </c>
      <c r="J291" s="90" t="s">
        <v>987</v>
      </c>
      <c r="K291" s="89">
        <v>8224</v>
      </c>
      <c r="L291" s="89" t="s">
        <v>481</v>
      </c>
      <c r="M291" s="90" t="s">
        <v>203</v>
      </c>
      <c r="N291" s="90"/>
      <c r="O291" s="91" t="s">
        <v>971</v>
      </c>
      <c r="P291" s="92" t="s">
        <v>968</v>
      </c>
    </row>
    <row r="292" spans="1:16">
      <c r="A292" s="43" t="str">
        <f t="shared" si="24"/>
        <v> AOEB 9 </v>
      </c>
      <c r="B292" s="18" t="str">
        <f t="shared" si="25"/>
        <v>I</v>
      </c>
      <c r="C292" s="43">
        <f t="shared" si="26"/>
        <v>52246.5141</v>
      </c>
      <c r="D292" t="str">
        <f t="shared" si="27"/>
        <v>vis</v>
      </c>
      <c r="E292">
        <f>VLOOKUP(C292,Active!C$21:E$951,3,FALSE)</f>
        <v>8243.9729839119318</v>
      </c>
      <c r="F292" s="18" t="s">
        <v>173</v>
      </c>
      <c r="G292" t="str">
        <f t="shared" si="28"/>
        <v>52246.5141</v>
      </c>
      <c r="H292" s="43">
        <f t="shared" si="29"/>
        <v>8244</v>
      </c>
      <c r="I292" s="89" t="s">
        <v>988</v>
      </c>
      <c r="J292" s="90" t="s">
        <v>989</v>
      </c>
      <c r="K292" s="89">
        <v>8244</v>
      </c>
      <c r="L292" s="89" t="s">
        <v>990</v>
      </c>
      <c r="M292" s="90" t="s">
        <v>660</v>
      </c>
      <c r="N292" s="90" t="s">
        <v>719</v>
      </c>
      <c r="O292" s="91" t="s">
        <v>991</v>
      </c>
      <c r="P292" s="91" t="s">
        <v>112</v>
      </c>
    </row>
    <row r="293" spans="1:16">
      <c r="A293" s="43" t="str">
        <f t="shared" si="24"/>
        <v> AOEB 9 </v>
      </c>
      <c r="B293" s="18" t="str">
        <f t="shared" si="25"/>
        <v>I</v>
      </c>
      <c r="C293" s="43">
        <f t="shared" si="26"/>
        <v>52261.599999999999</v>
      </c>
      <c r="D293" t="str">
        <f t="shared" si="27"/>
        <v>vis</v>
      </c>
      <c r="E293">
        <f>VLOOKUP(C293,Active!C$21:E$951,3,FALSE)</f>
        <v>8263.9896629076575</v>
      </c>
      <c r="F293" s="18" t="s">
        <v>173</v>
      </c>
      <c r="G293" t="str">
        <f t="shared" si="28"/>
        <v>52261.600</v>
      </c>
      <c r="H293" s="43">
        <f t="shared" si="29"/>
        <v>8264</v>
      </c>
      <c r="I293" s="89" t="s">
        <v>992</v>
      </c>
      <c r="J293" s="90" t="s">
        <v>993</v>
      </c>
      <c r="K293" s="89">
        <v>8264</v>
      </c>
      <c r="L293" s="89" t="s">
        <v>182</v>
      </c>
      <c r="M293" s="90" t="s">
        <v>203</v>
      </c>
      <c r="N293" s="90"/>
      <c r="O293" s="91" t="s">
        <v>680</v>
      </c>
      <c r="P293" s="91" t="s">
        <v>112</v>
      </c>
    </row>
    <row r="294" spans="1:16">
      <c r="A294" s="43" t="str">
        <f t="shared" si="24"/>
        <v> AOEB 9 </v>
      </c>
      <c r="B294" s="18" t="str">
        <f t="shared" si="25"/>
        <v>I</v>
      </c>
      <c r="C294" s="43">
        <f t="shared" si="26"/>
        <v>52264.610999999997</v>
      </c>
      <c r="D294" t="str">
        <f t="shared" si="27"/>
        <v>vis</v>
      </c>
      <c r="E294">
        <f>VLOOKUP(C294,Active!C$21:E$951,3,FALSE)</f>
        <v>8267.9847987932262</v>
      </c>
      <c r="F294" s="18" t="s">
        <v>173</v>
      </c>
      <c r="G294" t="str">
        <f t="shared" si="28"/>
        <v>52264.611</v>
      </c>
      <c r="H294" s="43">
        <f t="shared" si="29"/>
        <v>8268</v>
      </c>
      <c r="I294" s="89" t="s">
        <v>994</v>
      </c>
      <c r="J294" s="90" t="s">
        <v>995</v>
      </c>
      <c r="K294" s="89">
        <v>8268</v>
      </c>
      <c r="L294" s="89" t="s">
        <v>485</v>
      </c>
      <c r="M294" s="90" t="s">
        <v>203</v>
      </c>
      <c r="N294" s="90"/>
      <c r="O294" s="91" t="s">
        <v>996</v>
      </c>
      <c r="P294" s="91" t="s">
        <v>112</v>
      </c>
    </row>
    <row r="295" spans="1:16">
      <c r="A295" s="43" t="str">
        <f t="shared" si="24"/>
        <v> AOEB 9 </v>
      </c>
      <c r="B295" s="18" t="str">
        <f t="shared" si="25"/>
        <v>I</v>
      </c>
      <c r="C295" s="43">
        <f t="shared" si="26"/>
        <v>52270.6322</v>
      </c>
      <c r="D295" t="str">
        <f t="shared" si="27"/>
        <v>vis</v>
      </c>
      <c r="E295">
        <f>VLOOKUP(C295,Active!C$21:E$951,3,FALSE)</f>
        <v>8275.9740090868872</v>
      </c>
      <c r="F295" s="18" t="s">
        <v>173</v>
      </c>
      <c r="G295" t="str">
        <f t="shared" si="28"/>
        <v>52270.6322</v>
      </c>
      <c r="H295" s="43">
        <f t="shared" si="29"/>
        <v>8276</v>
      </c>
      <c r="I295" s="89" t="s">
        <v>997</v>
      </c>
      <c r="J295" s="90" t="s">
        <v>998</v>
      </c>
      <c r="K295" s="89">
        <v>8276</v>
      </c>
      <c r="L295" s="89" t="s">
        <v>999</v>
      </c>
      <c r="M295" s="90" t="s">
        <v>660</v>
      </c>
      <c r="N295" s="90" t="s">
        <v>719</v>
      </c>
      <c r="O295" s="91" t="s">
        <v>1000</v>
      </c>
      <c r="P295" s="91" t="s">
        <v>112</v>
      </c>
    </row>
    <row r="296" spans="1:16">
      <c r="A296" s="43" t="str">
        <f t="shared" si="24"/>
        <v> BBS 127 </v>
      </c>
      <c r="B296" s="18" t="str">
        <f t="shared" si="25"/>
        <v>I</v>
      </c>
      <c r="C296" s="43">
        <f t="shared" si="26"/>
        <v>52280.423999999999</v>
      </c>
      <c r="D296" t="str">
        <f t="shared" si="27"/>
        <v>vis</v>
      </c>
      <c r="E296">
        <f>VLOOKUP(C296,Active!C$21:E$951,3,FALSE)</f>
        <v>8288.9662281384753</v>
      </c>
      <c r="F296" s="18" t="s">
        <v>173</v>
      </c>
      <c r="G296" t="str">
        <f t="shared" si="28"/>
        <v>52280.424</v>
      </c>
      <c r="H296" s="43">
        <f t="shared" si="29"/>
        <v>8289</v>
      </c>
      <c r="I296" s="89" t="s">
        <v>1001</v>
      </c>
      <c r="J296" s="90" t="s">
        <v>1002</v>
      </c>
      <c r="K296" s="89">
        <v>8289</v>
      </c>
      <c r="L296" s="89" t="s">
        <v>1003</v>
      </c>
      <c r="M296" s="90" t="s">
        <v>203</v>
      </c>
      <c r="N296" s="90"/>
      <c r="O296" s="91" t="s">
        <v>248</v>
      </c>
      <c r="P296" s="91" t="s">
        <v>118</v>
      </c>
    </row>
    <row r="297" spans="1:16">
      <c r="A297" s="43" t="str">
        <f t="shared" si="24"/>
        <v> AOEB 9 </v>
      </c>
      <c r="B297" s="18" t="str">
        <f t="shared" si="25"/>
        <v>I</v>
      </c>
      <c r="C297" s="43">
        <f t="shared" si="26"/>
        <v>52564.561000000002</v>
      </c>
      <c r="D297" t="str">
        <f t="shared" si="27"/>
        <v>vis</v>
      </c>
      <c r="E297">
        <f>VLOOKUP(C297,Active!C$21:E$951,3,FALSE)</f>
        <v>8665.9725134651126</v>
      </c>
      <c r="F297" s="18" t="s">
        <v>173</v>
      </c>
      <c r="G297" t="str">
        <f t="shared" si="28"/>
        <v>52564.561</v>
      </c>
      <c r="H297" s="43">
        <f t="shared" si="29"/>
        <v>8666</v>
      </c>
      <c r="I297" s="89" t="s">
        <v>1004</v>
      </c>
      <c r="J297" s="90" t="s">
        <v>1005</v>
      </c>
      <c r="K297" s="89" t="s">
        <v>1006</v>
      </c>
      <c r="L297" s="89" t="s">
        <v>600</v>
      </c>
      <c r="M297" s="90" t="s">
        <v>203</v>
      </c>
      <c r="N297" s="90"/>
      <c r="O297" s="91" t="s">
        <v>680</v>
      </c>
      <c r="P297" s="91" t="s">
        <v>112</v>
      </c>
    </row>
    <row r="298" spans="1:16">
      <c r="A298" s="43" t="str">
        <f t="shared" si="24"/>
        <v> AOEB 9 </v>
      </c>
      <c r="B298" s="18" t="str">
        <f t="shared" si="25"/>
        <v>I</v>
      </c>
      <c r="C298" s="43">
        <f t="shared" si="26"/>
        <v>52585.664100000002</v>
      </c>
      <c r="D298" t="str">
        <f t="shared" si="27"/>
        <v>vis</v>
      </c>
      <c r="E298">
        <f>VLOOKUP(C298,Active!C$21:E$951,3,FALSE)</f>
        <v>8693.9730953670696</v>
      </c>
      <c r="F298" s="18" t="s">
        <v>173</v>
      </c>
      <c r="G298" t="str">
        <f t="shared" si="28"/>
        <v>52585.6641</v>
      </c>
      <c r="H298" s="43">
        <f t="shared" si="29"/>
        <v>8694</v>
      </c>
      <c r="I298" s="89" t="s">
        <v>1007</v>
      </c>
      <c r="J298" s="90" t="s">
        <v>1008</v>
      </c>
      <c r="K298" s="89" t="s">
        <v>1009</v>
      </c>
      <c r="L298" s="89" t="s">
        <v>1010</v>
      </c>
      <c r="M298" s="90" t="s">
        <v>660</v>
      </c>
      <c r="N298" s="90" t="s">
        <v>719</v>
      </c>
      <c r="O298" s="91" t="s">
        <v>975</v>
      </c>
      <c r="P298" s="91" t="s">
        <v>112</v>
      </c>
    </row>
    <row r="299" spans="1:16">
      <c r="A299" s="43" t="str">
        <f t="shared" si="24"/>
        <v> AOEB 9 </v>
      </c>
      <c r="B299" s="18" t="str">
        <f t="shared" si="25"/>
        <v>I</v>
      </c>
      <c r="C299" s="43">
        <f t="shared" si="26"/>
        <v>52637.661999999997</v>
      </c>
      <c r="D299" t="str">
        <f t="shared" si="27"/>
        <v>vis</v>
      </c>
      <c r="E299">
        <f>VLOOKUP(C299,Active!C$21:E$951,3,FALSE)</f>
        <v>8762.9663455378814</v>
      </c>
      <c r="F299" s="18" t="s">
        <v>173</v>
      </c>
      <c r="G299" t="str">
        <f t="shared" si="28"/>
        <v>52637.662</v>
      </c>
      <c r="H299" s="43">
        <f t="shared" si="29"/>
        <v>8763</v>
      </c>
      <c r="I299" s="89" t="s">
        <v>1011</v>
      </c>
      <c r="J299" s="90" t="s">
        <v>1012</v>
      </c>
      <c r="K299" s="89" t="s">
        <v>1013</v>
      </c>
      <c r="L299" s="89" t="s">
        <v>1003</v>
      </c>
      <c r="M299" s="90" t="s">
        <v>203</v>
      </c>
      <c r="N299" s="90"/>
      <c r="O299" s="91" t="s">
        <v>680</v>
      </c>
      <c r="P299" s="91" t="s">
        <v>112</v>
      </c>
    </row>
    <row r="300" spans="1:16">
      <c r="A300" s="43" t="str">
        <f t="shared" si="24"/>
        <v> AOEB 12 </v>
      </c>
      <c r="B300" s="18" t="str">
        <f t="shared" si="25"/>
        <v>I</v>
      </c>
      <c r="C300" s="43">
        <f t="shared" si="26"/>
        <v>53283.557500000003</v>
      </c>
      <c r="D300" t="str">
        <f t="shared" si="27"/>
        <v>vis</v>
      </c>
      <c r="E300">
        <f>VLOOKUP(C300,Active!C$21:E$951,3,FALSE)</f>
        <v>9619.9707594797164</v>
      </c>
      <c r="F300" s="18" t="s">
        <v>173</v>
      </c>
      <c r="G300" t="str">
        <f t="shared" si="28"/>
        <v>53283.5575</v>
      </c>
      <c r="H300" s="43">
        <f t="shared" si="29"/>
        <v>9620</v>
      </c>
      <c r="I300" s="89" t="s">
        <v>1014</v>
      </c>
      <c r="J300" s="90" t="s">
        <v>1015</v>
      </c>
      <c r="K300" s="89" t="s">
        <v>1016</v>
      </c>
      <c r="L300" s="89" t="s">
        <v>1017</v>
      </c>
      <c r="M300" s="90" t="s">
        <v>660</v>
      </c>
      <c r="N300" s="90" t="s">
        <v>719</v>
      </c>
      <c r="O300" s="91" t="s">
        <v>261</v>
      </c>
      <c r="P300" s="91" t="s">
        <v>130</v>
      </c>
    </row>
    <row r="301" spans="1:16">
      <c r="A301" s="43" t="str">
        <f t="shared" si="24"/>
        <v> AOEB 12 </v>
      </c>
      <c r="B301" s="18" t="str">
        <f t="shared" si="25"/>
        <v>I</v>
      </c>
      <c r="C301" s="43">
        <f t="shared" si="26"/>
        <v>53329.531999999999</v>
      </c>
      <c r="D301" t="str">
        <f t="shared" si="27"/>
        <v>vis</v>
      </c>
      <c r="E301">
        <f>VLOOKUP(C301,Active!C$21:E$951,3,FALSE)</f>
        <v>9680.9718802937896</v>
      </c>
      <c r="F301" s="18" t="s">
        <v>173</v>
      </c>
      <c r="G301" t="str">
        <f t="shared" si="28"/>
        <v>53329.532</v>
      </c>
      <c r="H301" s="43">
        <f t="shared" si="29"/>
        <v>9681</v>
      </c>
      <c r="I301" s="89" t="s">
        <v>1018</v>
      </c>
      <c r="J301" s="90" t="s">
        <v>1019</v>
      </c>
      <c r="K301" s="89" t="s">
        <v>1020</v>
      </c>
      <c r="L301" s="89" t="s">
        <v>600</v>
      </c>
      <c r="M301" s="90" t="s">
        <v>203</v>
      </c>
      <c r="N301" s="90"/>
      <c r="O301" s="91" t="s">
        <v>674</v>
      </c>
      <c r="P301" s="91" t="s">
        <v>130</v>
      </c>
    </row>
    <row r="302" spans="1:16">
      <c r="A302" s="43" t="str">
        <f t="shared" si="24"/>
        <v>OEJV 0107 </v>
      </c>
      <c r="B302" s="18" t="str">
        <f t="shared" si="25"/>
        <v>I</v>
      </c>
      <c r="C302" s="43">
        <f t="shared" si="26"/>
        <v>53638.534599999999</v>
      </c>
      <c r="D302" t="str">
        <f t="shared" si="27"/>
        <v>vis</v>
      </c>
      <c r="E302" t="e">
        <f>VLOOKUP(C302,Active!C$21:E$951,3,FALSE)</f>
        <v>#N/A</v>
      </c>
      <c r="F302" s="18" t="s">
        <v>173</v>
      </c>
      <c r="G302" t="str">
        <f t="shared" si="28"/>
        <v>53638.5346</v>
      </c>
      <c r="H302" s="43">
        <f t="shared" si="29"/>
        <v>10091</v>
      </c>
      <c r="I302" s="89" t="s">
        <v>1021</v>
      </c>
      <c r="J302" s="90" t="s">
        <v>1022</v>
      </c>
      <c r="K302" s="89" t="s">
        <v>1023</v>
      </c>
      <c r="L302" s="89" t="s">
        <v>777</v>
      </c>
      <c r="M302" s="90" t="s">
        <v>660</v>
      </c>
      <c r="N302" s="90" t="s">
        <v>771</v>
      </c>
      <c r="O302" s="91" t="s">
        <v>814</v>
      </c>
      <c r="P302" s="92" t="s">
        <v>815</v>
      </c>
    </row>
    <row r="303" spans="1:16">
      <c r="A303" s="43" t="str">
        <f t="shared" si="24"/>
        <v> AOEB 12 </v>
      </c>
      <c r="B303" s="18" t="str">
        <f t="shared" si="25"/>
        <v>I</v>
      </c>
      <c r="C303" s="43">
        <f t="shared" si="26"/>
        <v>53952.8125</v>
      </c>
      <c r="D303" t="str">
        <f t="shared" si="27"/>
        <v>vis</v>
      </c>
      <c r="E303">
        <f>VLOOKUP(C303,Active!C$21:E$951,3,FALSE)</f>
        <v>10507.969652570991</v>
      </c>
      <c r="F303" s="18" t="s">
        <v>173</v>
      </c>
      <c r="G303" t="str">
        <f t="shared" si="28"/>
        <v>53952.8125</v>
      </c>
      <c r="H303" s="43">
        <f t="shared" si="29"/>
        <v>10508</v>
      </c>
      <c r="I303" s="89" t="s">
        <v>1024</v>
      </c>
      <c r="J303" s="90" t="s">
        <v>1025</v>
      </c>
      <c r="K303" s="89" t="s">
        <v>1026</v>
      </c>
      <c r="L303" s="89" t="s">
        <v>1027</v>
      </c>
      <c r="M303" s="90" t="s">
        <v>660</v>
      </c>
      <c r="N303" s="90" t="s">
        <v>719</v>
      </c>
      <c r="O303" s="91" t="s">
        <v>261</v>
      </c>
      <c r="P303" s="91" t="s">
        <v>130</v>
      </c>
    </row>
    <row r="304" spans="1:16">
      <c r="A304" s="43" t="str">
        <f t="shared" si="24"/>
        <v>OEJV 0107 </v>
      </c>
      <c r="B304" s="18" t="str">
        <f t="shared" si="25"/>
        <v>I</v>
      </c>
      <c r="C304" s="43">
        <f t="shared" si="26"/>
        <v>53966.378100000002</v>
      </c>
      <c r="D304" t="str">
        <f t="shared" si="27"/>
        <v>vis</v>
      </c>
      <c r="E304" t="e">
        <f>VLOOKUP(C304,Active!C$21:E$951,3,FALSE)</f>
        <v>#N/A</v>
      </c>
      <c r="F304" s="18" t="s">
        <v>173</v>
      </c>
      <c r="G304" t="str">
        <f t="shared" si="28"/>
        <v>53966.3781</v>
      </c>
      <c r="H304" s="43">
        <f t="shared" si="29"/>
        <v>10526</v>
      </c>
      <c r="I304" s="89" t="s">
        <v>1028</v>
      </c>
      <c r="J304" s="90" t="s">
        <v>1029</v>
      </c>
      <c r="K304" s="89" t="s">
        <v>1030</v>
      </c>
      <c r="L304" s="89" t="s">
        <v>1031</v>
      </c>
      <c r="M304" s="90" t="s">
        <v>660</v>
      </c>
      <c r="N304" s="90" t="s">
        <v>771</v>
      </c>
      <c r="O304" s="91" t="s">
        <v>814</v>
      </c>
      <c r="P304" s="92" t="s">
        <v>815</v>
      </c>
    </row>
    <row r="305" spans="1:16">
      <c r="A305" s="43" t="str">
        <f t="shared" si="24"/>
        <v>OEJV 0107 </v>
      </c>
      <c r="B305" s="18" t="str">
        <f t="shared" si="25"/>
        <v>I</v>
      </c>
      <c r="C305" s="43">
        <f t="shared" si="26"/>
        <v>53996.524799999999</v>
      </c>
      <c r="D305" t="str">
        <f t="shared" si="27"/>
        <v>vis</v>
      </c>
      <c r="E305" t="e">
        <f>VLOOKUP(C305,Active!C$21:E$951,3,FALSE)</f>
        <v>#N/A</v>
      </c>
      <c r="F305" s="18" t="s">
        <v>173</v>
      </c>
      <c r="G305" t="str">
        <f t="shared" si="28"/>
        <v>53996.5248</v>
      </c>
      <c r="H305" s="43">
        <f t="shared" si="29"/>
        <v>10566</v>
      </c>
      <c r="I305" s="89" t="s">
        <v>1032</v>
      </c>
      <c r="J305" s="90" t="s">
        <v>1033</v>
      </c>
      <c r="K305" s="89" t="s">
        <v>1034</v>
      </c>
      <c r="L305" s="89" t="s">
        <v>1035</v>
      </c>
      <c r="M305" s="90" t="s">
        <v>660</v>
      </c>
      <c r="N305" s="90" t="s">
        <v>771</v>
      </c>
      <c r="O305" s="91" t="s">
        <v>814</v>
      </c>
      <c r="P305" s="92" t="s">
        <v>815</v>
      </c>
    </row>
    <row r="306" spans="1:16">
      <c r="A306" s="43" t="str">
        <f t="shared" si="24"/>
        <v>OEJV 0107 </v>
      </c>
      <c r="B306" s="18" t="str">
        <f t="shared" si="25"/>
        <v>I</v>
      </c>
      <c r="C306" s="43">
        <f t="shared" si="26"/>
        <v>53999.538800000002</v>
      </c>
      <c r="D306" t="str">
        <f t="shared" si="27"/>
        <v>vis</v>
      </c>
      <c r="E306" t="e">
        <f>VLOOKUP(C306,Active!C$21:E$951,3,FALSE)</f>
        <v>#N/A</v>
      </c>
      <c r="F306" s="18" t="s">
        <v>173</v>
      </c>
      <c r="G306" t="str">
        <f t="shared" si="28"/>
        <v>53999.5388</v>
      </c>
      <c r="H306" s="43">
        <f t="shared" si="29"/>
        <v>10570</v>
      </c>
      <c r="I306" s="89" t="s">
        <v>1036</v>
      </c>
      <c r="J306" s="90" t="s">
        <v>1037</v>
      </c>
      <c r="K306" s="89" t="s">
        <v>1038</v>
      </c>
      <c r="L306" s="89" t="s">
        <v>1039</v>
      </c>
      <c r="M306" s="90" t="s">
        <v>660</v>
      </c>
      <c r="N306" s="90" t="s">
        <v>771</v>
      </c>
      <c r="O306" s="91" t="s">
        <v>814</v>
      </c>
      <c r="P306" s="92" t="s">
        <v>815</v>
      </c>
    </row>
    <row r="307" spans="1:16">
      <c r="A307" s="43" t="str">
        <f t="shared" si="24"/>
        <v>OEJV 0107 </v>
      </c>
      <c r="B307" s="18" t="str">
        <f t="shared" si="25"/>
        <v>I</v>
      </c>
      <c r="C307" s="43">
        <f t="shared" si="26"/>
        <v>54018.381000000001</v>
      </c>
      <c r="D307" t="str">
        <f t="shared" si="27"/>
        <v>vis</v>
      </c>
      <c r="E307" t="e">
        <f>VLOOKUP(C307,Active!C$21:E$951,3,FALSE)</f>
        <v>#N/A</v>
      </c>
      <c r="F307" s="18" t="s">
        <v>173</v>
      </c>
      <c r="G307" t="str">
        <f t="shared" si="28"/>
        <v>54018.3810</v>
      </c>
      <c r="H307" s="43">
        <f t="shared" si="29"/>
        <v>10595</v>
      </c>
      <c r="I307" s="89" t="s">
        <v>1040</v>
      </c>
      <c r="J307" s="90" t="s">
        <v>1041</v>
      </c>
      <c r="K307" s="89" t="s">
        <v>818</v>
      </c>
      <c r="L307" s="89" t="s">
        <v>1042</v>
      </c>
      <c r="M307" s="90" t="s">
        <v>660</v>
      </c>
      <c r="N307" s="90" t="s">
        <v>771</v>
      </c>
      <c r="O307" s="91" t="s">
        <v>814</v>
      </c>
      <c r="P307" s="92" t="s">
        <v>815</v>
      </c>
    </row>
    <row r="308" spans="1:16">
      <c r="A308" s="43" t="str">
        <f t="shared" si="24"/>
        <v> AOEB 12 </v>
      </c>
      <c r="B308" s="18" t="str">
        <f t="shared" si="25"/>
        <v>I</v>
      </c>
      <c r="C308" s="43">
        <f t="shared" si="26"/>
        <v>54022.903200000001</v>
      </c>
      <c r="D308" t="str">
        <f t="shared" si="27"/>
        <v>vis</v>
      </c>
      <c r="E308">
        <f>VLOOKUP(C308,Active!C$21:E$951,3,FALSE)</f>
        <v>10600.969277550998</v>
      </c>
      <c r="F308" s="18" t="s">
        <v>173</v>
      </c>
      <c r="G308" t="str">
        <f t="shared" si="28"/>
        <v>54022.9032</v>
      </c>
      <c r="H308" s="43">
        <f t="shared" si="29"/>
        <v>10601</v>
      </c>
      <c r="I308" s="89" t="s">
        <v>1043</v>
      </c>
      <c r="J308" s="90" t="s">
        <v>1044</v>
      </c>
      <c r="K308" s="89" t="s">
        <v>1045</v>
      </c>
      <c r="L308" s="89" t="s">
        <v>1035</v>
      </c>
      <c r="M308" s="90" t="s">
        <v>660</v>
      </c>
      <c r="N308" s="90" t="s">
        <v>719</v>
      </c>
      <c r="O308" s="91" t="s">
        <v>1046</v>
      </c>
      <c r="P308" s="91" t="s">
        <v>130</v>
      </c>
    </row>
    <row r="309" spans="1:16">
      <c r="A309" s="43" t="str">
        <f t="shared" si="24"/>
        <v> AOEB 12 </v>
      </c>
      <c r="B309" s="18" t="str">
        <f t="shared" si="25"/>
        <v>I</v>
      </c>
      <c r="C309" s="43">
        <f t="shared" si="26"/>
        <v>54023.661</v>
      </c>
      <c r="D309" t="str">
        <f t="shared" si="27"/>
        <v>vis</v>
      </c>
      <c r="E309">
        <f>VLOOKUP(C309,Active!C$21:E$951,3,FALSE)</f>
        <v>10601.974762099015</v>
      </c>
      <c r="F309" s="18" t="s">
        <v>173</v>
      </c>
      <c r="G309" t="str">
        <f t="shared" si="28"/>
        <v>54023.661</v>
      </c>
      <c r="H309" s="43">
        <f t="shared" si="29"/>
        <v>10602</v>
      </c>
      <c r="I309" s="89" t="s">
        <v>1047</v>
      </c>
      <c r="J309" s="90" t="s">
        <v>1048</v>
      </c>
      <c r="K309" s="89" t="s">
        <v>1049</v>
      </c>
      <c r="L309" s="89" t="s">
        <v>603</v>
      </c>
      <c r="M309" s="90" t="s">
        <v>203</v>
      </c>
      <c r="N309" s="90"/>
      <c r="O309" s="91" t="s">
        <v>408</v>
      </c>
      <c r="P309" s="91" t="s">
        <v>130</v>
      </c>
    </row>
    <row r="310" spans="1:16">
      <c r="A310" s="43" t="str">
        <f t="shared" si="24"/>
        <v> AOEB 12 </v>
      </c>
      <c r="B310" s="18" t="str">
        <f t="shared" si="25"/>
        <v>I</v>
      </c>
      <c r="C310" s="43">
        <f t="shared" si="26"/>
        <v>54063.603000000003</v>
      </c>
      <c r="D310" t="str">
        <f t="shared" si="27"/>
        <v>vis</v>
      </c>
      <c r="E310">
        <f>VLOOKUP(C310,Active!C$21:E$951,3,FALSE)</f>
        <v>10654.971679249958</v>
      </c>
      <c r="F310" s="18" t="s">
        <v>173</v>
      </c>
      <c r="G310" t="str">
        <f t="shared" si="28"/>
        <v>54063.603</v>
      </c>
      <c r="H310" s="43">
        <f t="shared" si="29"/>
        <v>10655</v>
      </c>
      <c r="I310" s="89" t="s">
        <v>1050</v>
      </c>
      <c r="J310" s="90" t="s">
        <v>1051</v>
      </c>
      <c r="K310" s="89" t="s">
        <v>1052</v>
      </c>
      <c r="L310" s="89" t="s">
        <v>600</v>
      </c>
      <c r="M310" s="90" t="s">
        <v>203</v>
      </c>
      <c r="N310" s="90"/>
      <c r="O310" s="91" t="s">
        <v>680</v>
      </c>
      <c r="P310" s="91" t="s">
        <v>130</v>
      </c>
    </row>
    <row r="311" spans="1:16">
      <c r="A311" s="43" t="str">
        <f t="shared" si="24"/>
        <v>OEJV 0107 </v>
      </c>
      <c r="B311" s="18" t="str">
        <f t="shared" si="25"/>
        <v>I</v>
      </c>
      <c r="C311" s="43">
        <f t="shared" si="26"/>
        <v>54116.357499999998</v>
      </c>
      <c r="D311" t="str">
        <f t="shared" si="27"/>
        <v>vis</v>
      </c>
      <c r="E311" t="e">
        <f>VLOOKUP(C311,Active!C$21:E$951,3,FALSE)</f>
        <v>#N/A</v>
      </c>
      <c r="F311" s="18" t="s">
        <v>173</v>
      </c>
      <c r="G311" t="str">
        <f t="shared" si="28"/>
        <v>54116.3575</v>
      </c>
      <c r="H311" s="43">
        <f t="shared" si="29"/>
        <v>10725</v>
      </c>
      <c r="I311" s="89" t="s">
        <v>1053</v>
      </c>
      <c r="J311" s="90" t="s">
        <v>1054</v>
      </c>
      <c r="K311" s="89" t="s">
        <v>1055</v>
      </c>
      <c r="L311" s="89" t="s">
        <v>1056</v>
      </c>
      <c r="M311" s="90" t="s">
        <v>660</v>
      </c>
      <c r="N311" s="90" t="s">
        <v>771</v>
      </c>
      <c r="O311" s="91" t="s">
        <v>814</v>
      </c>
      <c r="P311" s="92" t="s">
        <v>815</v>
      </c>
    </row>
    <row r="312" spans="1:16">
      <c r="A312" s="43" t="str">
        <f t="shared" si="24"/>
        <v>VSB 46 </v>
      </c>
      <c r="B312" s="18" t="str">
        <f t="shared" si="25"/>
        <v>I</v>
      </c>
      <c r="C312" s="43">
        <f t="shared" si="26"/>
        <v>54138.966999999997</v>
      </c>
      <c r="D312" t="str">
        <f t="shared" si="27"/>
        <v>vis</v>
      </c>
      <c r="E312">
        <f>VLOOKUP(C312,Active!C$21:E$951,3,FALSE)</f>
        <v>10754.968165759474</v>
      </c>
      <c r="F312" s="18" t="s">
        <v>173</v>
      </c>
      <c r="G312" t="str">
        <f t="shared" si="28"/>
        <v>54138.967</v>
      </c>
      <c r="H312" s="43">
        <f t="shared" si="29"/>
        <v>10755</v>
      </c>
      <c r="I312" s="89" t="s">
        <v>1057</v>
      </c>
      <c r="J312" s="90" t="s">
        <v>1058</v>
      </c>
      <c r="K312" s="89" t="s">
        <v>1059</v>
      </c>
      <c r="L312" s="89" t="s">
        <v>1060</v>
      </c>
      <c r="M312" s="90" t="s">
        <v>203</v>
      </c>
      <c r="N312" s="90"/>
      <c r="O312" s="91" t="s">
        <v>1061</v>
      </c>
      <c r="P312" s="92" t="s">
        <v>135</v>
      </c>
    </row>
    <row r="313" spans="1:16">
      <c r="A313" s="43" t="str">
        <f t="shared" si="24"/>
        <v> AOEB 12 </v>
      </c>
      <c r="B313" s="18" t="str">
        <f t="shared" si="25"/>
        <v>I</v>
      </c>
      <c r="C313" s="43">
        <f t="shared" si="26"/>
        <v>54310.802100000001</v>
      </c>
      <c r="D313" t="str">
        <f t="shared" si="27"/>
        <v>vis</v>
      </c>
      <c r="E313">
        <f>VLOOKUP(C313,Active!C$21:E$951,3,FALSE)</f>
        <v>10982.967028067911</v>
      </c>
      <c r="F313" s="18" t="s">
        <v>173</v>
      </c>
      <c r="G313" t="str">
        <f t="shared" si="28"/>
        <v>54310.8021</v>
      </c>
      <c r="H313" s="43">
        <f t="shared" si="29"/>
        <v>10983</v>
      </c>
      <c r="I313" s="89" t="s">
        <v>1062</v>
      </c>
      <c r="J313" s="90" t="s">
        <v>1063</v>
      </c>
      <c r="K313" s="89" t="s">
        <v>1064</v>
      </c>
      <c r="L313" s="89" t="s">
        <v>1065</v>
      </c>
      <c r="M313" s="90" t="s">
        <v>660</v>
      </c>
      <c r="N313" s="90" t="s">
        <v>719</v>
      </c>
      <c r="O313" s="91" t="s">
        <v>261</v>
      </c>
      <c r="P313" s="91" t="s">
        <v>130</v>
      </c>
    </row>
    <row r="314" spans="1:16">
      <c r="A314" s="43" t="str">
        <f t="shared" si="24"/>
        <v>OEJV 0094 </v>
      </c>
      <c r="B314" s="18" t="str">
        <f t="shared" si="25"/>
        <v>II</v>
      </c>
      <c r="C314" s="43">
        <f t="shared" si="26"/>
        <v>54374.488700000002</v>
      </c>
      <c r="D314" t="str">
        <f t="shared" si="27"/>
        <v>vis</v>
      </c>
      <c r="E314" t="e">
        <f>VLOOKUP(C314,Active!C$21:E$951,3,FALSE)</f>
        <v>#N/A</v>
      </c>
      <c r="F314" s="18" t="s">
        <v>173</v>
      </c>
      <c r="G314" t="str">
        <f t="shared" si="28"/>
        <v>54374.4887</v>
      </c>
      <c r="H314" s="43">
        <f t="shared" si="29"/>
        <v>11067.5</v>
      </c>
      <c r="I314" s="89" t="s">
        <v>1066</v>
      </c>
      <c r="J314" s="90" t="s">
        <v>1067</v>
      </c>
      <c r="K314" s="89" t="s">
        <v>1068</v>
      </c>
      <c r="L314" s="89" t="s">
        <v>819</v>
      </c>
      <c r="M314" s="90" t="s">
        <v>660</v>
      </c>
      <c r="N314" s="90" t="s">
        <v>771</v>
      </c>
      <c r="O314" s="91" t="s">
        <v>1069</v>
      </c>
      <c r="P314" s="92" t="s">
        <v>1070</v>
      </c>
    </row>
    <row r="315" spans="1:16">
      <c r="A315" s="43" t="str">
        <f t="shared" si="24"/>
        <v>OEJV 0094 </v>
      </c>
      <c r="B315" s="18" t="str">
        <f t="shared" si="25"/>
        <v>II</v>
      </c>
      <c r="C315" s="43">
        <f t="shared" si="26"/>
        <v>54374.493499999997</v>
      </c>
      <c r="D315" t="str">
        <f t="shared" si="27"/>
        <v>vis</v>
      </c>
      <c r="E315" t="e">
        <f>VLOOKUP(C315,Active!C$21:E$951,3,FALSE)</f>
        <v>#N/A</v>
      </c>
      <c r="F315" s="18" t="s">
        <v>173</v>
      </c>
      <c r="G315" t="str">
        <f t="shared" si="28"/>
        <v>54374.4935</v>
      </c>
      <c r="H315" s="43">
        <f t="shared" si="29"/>
        <v>11067.5</v>
      </c>
      <c r="I315" s="89" t="s">
        <v>1071</v>
      </c>
      <c r="J315" s="90" t="s">
        <v>1072</v>
      </c>
      <c r="K315" s="89" t="s">
        <v>1068</v>
      </c>
      <c r="L315" s="89" t="s">
        <v>1073</v>
      </c>
      <c r="M315" s="90" t="s">
        <v>660</v>
      </c>
      <c r="N315" s="90" t="s">
        <v>50</v>
      </c>
      <c r="O315" s="91" t="s">
        <v>1069</v>
      </c>
      <c r="P315" s="92" t="s">
        <v>1070</v>
      </c>
    </row>
    <row r="316" spans="1:16">
      <c r="A316" s="43" t="str">
        <f t="shared" si="24"/>
        <v>OEJV 0094 </v>
      </c>
      <c r="B316" s="18" t="str">
        <f t="shared" si="25"/>
        <v>II</v>
      </c>
      <c r="C316" s="43">
        <f t="shared" si="26"/>
        <v>54374.494500000001</v>
      </c>
      <c r="D316" t="str">
        <f t="shared" si="27"/>
        <v>vis</v>
      </c>
      <c r="E316" t="e">
        <f>VLOOKUP(C316,Active!C$21:E$951,3,FALSE)</f>
        <v>#N/A</v>
      </c>
      <c r="F316" s="18" t="s">
        <v>173</v>
      </c>
      <c r="G316" t="str">
        <f t="shared" si="28"/>
        <v>54374.4945</v>
      </c>
      <c r="H316" s="43">
        <f t="shared" si="29"/>
        <v>11067.5</v>
      </c>
      <c r="I316" s="89" t="s">
        <v>1074</v>
      </c>
      <c r="J316" s="90" t="s">
        <v>1075</v>
      </c>
      <c r="K316" s="89" t="s">
        <v>1068</v>
      </c>
      <c r="L316" s="89" t="s">
        <v>1076</v>
      </c>
      <c r="M316" s="90" t="s">
        <v>660</v>
      </c>
      <c r="N316" s="90" t="s">
        <v>173</v>
      </c>
      <c r="O316" s="91" t="s">
        <v>1069</v>
      </c>
      <c r="P316" s="92" t="s">
        <v>1070</v>
      </c>
    </row>
    <row r="317" spans="1:16">
      <c r="A317" s="43" t="str">
        <f t="shared" si="24"/>
        <v>BAVM 193 </v>
      </c>
      <c r="B317" s="18" t="str">
        <f t="shared" si="25"/>
        <v>II</v>
      </c>
      <c r="C317" s="43">
        <f t="shared" si="26"/>
        <v>54390.317600000002</v>
      </c>
      <c r="D317" t="str">
        <f t="shared" si="27"/>
        <v>vis</v>
      </c>
      <c r="E317">
        <f>VLOOKUP(C317,Active!C$21:E$951,3,FALSE)</f>
        <v>11088.471919303091</v>
      </c>
      <c r="F317" s="18" t="s">
        <v>173</v>
      </c>
      <c r="G317" t="str">
        <f t="shared" si="28"/>
        <v>54390.3176</v>
      </c>
      <c r="H317" s="43">
        <f t="shared" si="29"/>
        <v>11088.5</v>
      </c>
      <c r="I317" s="89" t="s">
        <v>1077</v>
      </c>
      <c r="J317" s="90" t="s">
        <v>1078</v>
      </c>
      <c r="K317" s="89" t="s">
        <v>1079</v>
      </c>
      <c r="L317" s="89" t="s">
        <v>782</v>
      </c>
      <c r="M317" s="90" t="s">
        <v>660</v>
      </c>
      <c r="N317" s="90">
        <v>0</v>
      </c>
      <c r="O317" s="91" t="s">
        <v>1080</v>
      </c>
      <c r="P317" s="92" t="s">
        <v>138</v>
      </c>
    </row>
    <row r="318" spans="1:16">
      <c r="A318" s="43" t="str">
        <f t="shared" si="24"/>
        <v>OEJV 0107 </v>
      </c>
      <c r="B318" s="18" t="str">
        <f t="shared" si="25"/>
        <v>I</v>
      </c>
      <c r="C318" s="43">
        <f t="shared" si="26"/>
        <v>54718.532099999997</v>
      </c>
      <c r="D318" t="str">
        <f t="shared" si="27"/>
        <v>vis</v>
      </c>
      <c r="E318" t="e">
        <f>VLOOKUP(C318,Active!C$21:E$951,3,FALSE)</f>
        <v>#N/A</v>
      </c>
      <c r="F318" s="18" t="s">
        <v>173</v>
      </c>
      <c r="G318" t="str">
        <f t="shared" si="28"/>
        <v>54718.5321</v>
      </c>
      <c r="H318" s="43">
        <f t="shared" si="29"/>
        <v>11524</v>
      </c>
      <c r="I318" s="89" t="s">
        <v>1081</v>
      </c>
      <c r="J318" s="90" t="s">
        <v>1082</v>
      </c>
      <c r="K318" s="89">
        <v>11524</v>
      </c>
      <c r="L318" s="89" t="s">
        <v>1083</v>
      </c>
      <c r="M318" s="90" t="s">
        <v>660</v>
      </c>
      <c r="N318" s="90" t="s">
        <v>771</v>
      </c>
      <c r="O318" s="91" t="s">
        <v>814</v>
      </c>
      <c r="P318" s="92" t="s">
        <v>815</v>
      </c>
    </row>
    <row r="319" spans="1:16">
      <c r="A319" s="43" t="str">
        <f t="shared" si="24"/>
        <v>BAVM 203 </v>
      </c>
      <c r="B319" s="18" t="str">
        <f t="shared" si="25"/>
        <v>I</v>
      </c>
      <c r="C319" s="43">
        <f t="shared" si="26"/>
        <v>54817.260300000002</v>
      </c>
      <c r="D319" t="str">
        <f t="shared" si="27"/>
        <v>vis</v>
      </c>
      <c r="E319">
        <f>VLOOKUP(C319,Active!C$21:E$951,3,FALSE)</f>
        <v>11654.959498795812</v>
      </c>
      <c r="F319" s="18" t="s">
        <v>173</v>
      </c>
      <c r="G319" t="str">
        <f t="shared" si="28"/>
        <v>54817.2603</v>
      </c>
      <c r="H319" s="43">
        <f t="shared" si="29"/>
        <v>11655</v>
      </c>
      <c r="I319" s="89" t="s">
        <v>1084</v>
      </c>
      <c r="J319" s="90" t="s">
        <v>1085</v>
      </c>
      <c r="K319" s="89">
        <v>11655</v>
      </c>
      <c r="L319" s="89" t="s">
        <v>1086</v>
      </c>
      <c r="M319" s="90" t="s">
        <v>660</v>
      </c>
      <c r="N319" s="90">
        <v>0</v>
      </c>
      <c r="O319" s="91" t="s">
        <v>1080</v>
      </c>
      <c r="P319" s="92" t="s">
        <v>142</v>
      </c>
    </row>
    <row r="320" spans="1:16">
      <c r="A320" s="43" t="str">
        <f t="shared" si="24"/>
        <v>OEJV 0107 </v>
      </c>
      <c r="B320" s="18" t="str">
        <f t="shared" si="25"/>
        <v>I</v>
      </c>
      <c r="C320" s="43">
        <f t="shared" si="26"/>
        <v>54829.323700000001</v>
      </c>
      <c r="D320" t="str">
        <f t="shared" si="27"/>
        <v>vis</v>
      </c>
      <c r="E320" t="e">
        <f>VLOOKUP(C320,Active!C$21:E$951,3,FALSE)</f>
        <v>#N/A</v>
      </c>
      <c r="F320" s="18" t="s">
        <v>173</v>
      </c>
      <c r="G320" t="str">
        <f t="shared" si="28"/>
        <v>54829.3237</v>
      </c>
      <c r="H320" s="43">
        <f t="shared" si="29"/>
        <v>11671</v>
      </c>
      <c r="I320" s="89" t="s">
        <v>1087</v>
      </c>
      <c r="J320" s="90" t="s">
        <v>1088</v>
      </c>
      <c r="K320" s="89">
        <v>11671</v>
      </c>
      <c r="L320" s="89" t="s">
        <v>1089</v>
      </c>
      <c r="M320" s="90" t="s">
        <v>660</v>
      </c>
      <c r="N320" s="90" t="s">
        <v>771</v>
      </c>
      <c r="O320" s="91" t="s">
        <v>814</v>
      </c>
      <c r="P320" s="92" t="s">
        <v>815</v>
      </c>
    </row>
    <row r="321" spans="1:16">
      <c r="A321" s="43" t="str">
        <f t="shared" si="24"/>
        <v>OEJV 0137 </v>
      </c>
      <c r="B321" s="18" t="str">
        <f t="shared" si="25"/>
        <v>I</v>
      </c>
      <c r="C321" s="43">
        <f t="shared" si="26"/>
        <v>55446.570399999997</v>
      </c>
      <c r="D321" t="str">
        <f t="shared" si="27"/>
        <v>vis</v>
      </c>
      <c r="E321" t="e">
        <f>VLOOKUP(C321,Active!C$21:E$951,3,FALSE)</f>
        <v>#N/A</v>
      </c>
      <c r="F321" s="18" t="s">
        <v>173</v>
      </c>
      <c r="G321" t="str">
        <f t="shared" si="28"/>
        <v>55446.5704</v>
      </c>
      <c r="H321" s="43">
        <f t="shared" si="29"/>
        <v>12490</v>
      </c>
      <c r="I321" s="89" t="s">
        <v>1090</v>
      </c>
      <c r="J321" s="90" t="s">
        <v>1091</v>
      </c>
      <c r="K321" s="89" t="s">
        <v>1092</v>
      </c>
      <c r="L321" s="89" t="s">
        <v>1093</v>
      </c>
      <c r="M321" s="90" t="s">
        <v>660</v>
      </c>
      <c r="N321" s="90" t="s">
        <v>771</v>
      </c>
      <c r="O321" s="91" t="s">
        <v>814</v>
      </c>
      <c r="P321" s="92" t="s">
        <v>1094</v>
      </c>
    </row>
    <row r="322" spans="1:16">
      <c r="A322" s="43" t="str">
        <f t="shared" si="24"/>
        <v>OEJV 0137 </v>
      </c>
      <c r="B322" s="18" t="str">
        <f t="shared" si="25"/>
        <v>II</v>
      </c>
      <c r="C322" s="43">
        <f t="shared" si="26"/>
        <v>55460.5118</v>
      </c>
      <c r="D322" t="str">
        <f t="shared" si="27"/>
        <v>vis</v>
      </c>
      <c r="E322" t="e">
        <f>VLOOKUP(C322,Active!C$21:E$951,3,FALSE)</f>
        <v>#N/A</v>
      </c>
      <c r="F322" s="18" t="s">
        <v>173</v>
      </c>
      <c r="G322" t="str">
        <f t="shared" si="28"/>
        <v>55460.5118</v>
      </c>
      <c r="H322" s="43">
        <f t="shared" si="29"/>
        <v>12508.5</v>
      </c>
      <c r="I322" s="89" t="s">
        <v>1095</v>
      </c>
      <c r="J322" s="90" t="s">
        <v>1096</v>
      </c>
      <c r="K322" s="89" t="s">
        <v>1097</v>
      </c>
      <c r="L322" s="89" t="s">
        <v>1098</v>
      </c>
      <c r="M322" s="90" t="s">
        <v>660</v>
      </c>
      <c r="N322" s="90" t="s">
        <v>771</v>
      </c>
      <c r="O322" s="91" t="s">
        <v>814</v>
      </c>
      <c r="P322" s="92" t="s">
        <v>1094</v>
      </c>
    </row>
    <row r="323" spans="1:16">
      <c r="A323" s="43" t="str">
        <f t="shared" si="24"/>
        <v>VSB 53 </v>
      </c>
      <c r="B323" s="18" t="str">
        <f t="shared" si="25"/>
        <v>I</v>
      </c>
      <c r="C323" s="43">
        <f t="shared" si="26"/>
        <v>55573.938800000004</v>
      </c>
      <c r="D323" t="str">
        <f t="shared" si="27"/>
        <v>vis</v>
      </c>
      <c r="E323">
        <f>VLOOKUP(C323,Active!C$21:E$951,3,FALSE)</f>
        <v>12658.95598806518</v>
      </c>
      <c r="F323" s="18" t="s">
        <v>173</v>
      </c>
      <c r="G323" t="str">
        <f t="shared" si="28"/>
        <v>55573.9388</v>
      </c>
      <c r="H323" s="43">
        <f t="shared" si="29"/>
        <v>12659</v>
      </c>
      <c r="I323" s="89" t="s">
        <v>1099</v>
      </c>
      <c r="J323" s="90" t="s">
        <v>1100</v>
      </c>
      <c r="K323" s="89" t="s">
        <v>1101</v>
      </c>
      <c r="L323" s="89" t="s">
        <v>1102</v>
      </c>
      <c r="M323" s="90" t="s">
        <v>660</v>
      </c>
      <c r="N323" s="90" t="s">
        <v>1103</v>
      </c>
      <c r="O323" s="91" t="s">
        <v>1061</v>
      </c>
      <c r="P323" s="92" t="s">
        <v>147</v>
      </c>
    </row>
    <row r="324" spans="1:16">
      <c r="A324" s="43" t="str">
        <f t="shared" si="24"/>
        <v>BAVM 225 </v>
      </c>
      <c r="B324" s="18" t="str">
        <f t="shared" si="25"/>
        <v>I</v>
      </c>
      <c r="C324" s="43">
        <f t="shared" si="26"/>
        <v>55859.577400000002</v>
      </c>
      <c r="D324" t="str">
        <f t="shared" si="27"/>
        <v>vis</v>
      </c>
      <c r="E324">
        <f>VLOOKUP(C324,Active!C$21:E$951,3,FALSE)</f>
        <v>13037.954666631857</v>
      </c>
      <c r="F324" s="18" t="s">
        <v>173</v>
      </c>
      <c r="G324" t="str">
        <f t="shared" si="28"/>
        <v>55859.5774</v>
      </c>
      <c r="H324" s="43">
        <f t="shared" si="29"/>
        <v>13038</v>
      </c>
      <c r="I324" s="89" t="s">
        <v>1104</v>
      </c>
      <c r="J324" s="90" t="s">
        <v>1105</v>
      </c>
      <c r="K324" s="89" t="s">
        <v>1106</v>
      </c>
      <c r="L324" s="89" t="s">
        <v>1107</v>
      </c>
      <c r="M324" s="90" t="s">
        <v>660</v>
      </c>
      <c r="N324" s="90" t="s">
        <v>741</v>
      </c>
      <c r="O324" s="91" t="s">
        <v>1080</v>
      </c>
      <c r="P324" s="92" t="s">
        <v>149</v>
      </c>
    </row>
    <row r="325" spans="1:16">
      <c r="A325" s="43" t="str">
        <f t="shared" si="24"/>
        <v>VSB 53 </v>
      </c>
      <c r="B325" s="18" t="str">
        <f t="shared" si="25"/>
        <v>I</v>
      </c>
      <c r="C325" s="43">
        <f t="shared" si="26"/>
        <v>55885.954700000002</v>
      </c>
      <c r="D325" t="str">
        <f t="shared" si="27"/>
        <v>vis</v>
      </c>
      <c r="E325">
        <f>VLOOKUP(C325,Active!C$21:E$951,3,FALSE)</f>
        <v>13072.953304225504</v>
      </c>
      <c r="F325" s="18" t="s">
        <v>173</v>
      </c>
      <c r="G325" t="str">
        <f t="shared" si="28"/>
        <v>55885.9547</v>
      </c>
      <c r="H325" s="43">
        <f t="shared" si="29"/>
        <v>13073</v>
      </c>
      <c r="I325" s="89" t="s">
        <v>1108</v>
      </c>
      <c r="J325" s="90" t="s">
        <v>1109</v>
      </c>
      <c r="K325" s="89">
        <v>13073</v>
      </c>
      <c r="L325" s="89" t="s">
        <v>907</v>
      </c>
      <c r="M325" s="90" t="s">
        <v>660</v>
      </c>
      <c r="N325" s="90" t="s">
        <v>1103</v>
      </c>
      <c r="O325" s="91" t="s">
        <v>1061</v>
      </c>
      <c r="P325" s="92" t="s">
        <v>147</v>
      </c>
    </row>
    <row r="326" spans="1:16">
      <c r="A326" s="43" t="str">
        <f t="shared" si="24"/>
        <v> JAAVSO 41;122 </v>
      </c>
      <c r="B326" s="18" t="str">
        <f t="shared" si="25"/>
        <v>I</v>
      </c>
      <c r="C326" s="43">
        <f t="shared" si="26"/>
        <v>56173.854099999997</v>
      </c>
      <c r="D326" t="str">
        <f t="shared" si="27"/>
        <v>vis</v>
      </c>
      <c r="E326">
        <f>VLOOKUP(C326,Active!C$21:E$951,3,FALSE)</f>
        <v>13454.951718165838</v>
      </c>
      <c r="F326" s="18" t="s">
        <v>173</v>
      </c>
      <c r="G326" t="str">
        <f t="shared" si="28"/>
        <v>56173.8541</v>
      </c>
      <c r="H326" s="43">
        <f t="shared" si="29"/>
        <v>13455</v>
      </c>
      <c r="I326" s="89" t="s">
        <v>1110</v>
      </c>
      <c r="J326" s="90" t="s">
        <v>1111</v>
      </c>
      <c r="K326" s="89">
        <v>13455</v>
      </c>
      <c r="L326" s="89" t="s">
        <v>1112</v>
      </c>
      <c r="M326" s="90" t="s">
        <v>660</v>
      </c>
      <c r="N326" s="90" t="s">
        <v>173</v>
      </c>
      <c r="O326" s="91" t="s">
        <v>261</v>
      </c>
      <c r="P326" s="91" t="s">
        <v>153</v>
      </c>
    </row>
    <row r="327" spans="1:16">
      <c r="A327" s="43" t="str">
        <f t="shared" si="24"/>
        <v> JAAVSO 43-1 </v>
      </c>
      <c r="B327" s="18" t="str">
        <f t="shared" si="25"/>
        <v>I</v>
      </c>
      <c r="C327" s="43">
        <f t="shared" si="26"/>
        <v>57003.6374</v>
      </c>
      <c r="D327" t="str">
        <f t="shared" si="27"/>
        <v>vis</v>
      </c>
      <c r="E327">
        <f>VLOOKUP(C327,Active!C$21:E$951,3,FALSE)</f>
        <v>14555.947081526037</v>
      </c>
      <c r="F327" s="18" t="s">
        <v>173</v>
      </c>
      <c r="G327" t="str">
        <f t="shared" si="28"/>
        <v>57003.6374</v>
      </c>
      <c r="H327" s="43">
        <f t="shared" si="29"/>
        <v>14556</v>
      </c>
      <c r="I327" s="89" t="s">
        <v>1113</v>
      </c>
      <c r="J327" s="90" t="s">
        <v>1114</v>
      </c>
      <c r="K327" s="89">
        <v>14556</v>
      </c>
      <c r="L327" s="89" t="s">
        <v>1115</v>
      </c>
      <c r="M327" s="90" t="s">
        <v>660</v>
      </c>
      <c r="N327" s="90" t="s">
        <v>173</v>
      </c>
      <c r="O327" s="91" t="s">
        <v>1116</v>
      </c>
      <c r="P327" s="91" t="s">
        <v>1117</v>
      </c>
    </row>
  </sheetData>
  <sheetProtection selectLockedCells="1" selectUnlockedCells="1"/>
  <hyperlinks>
    <hyperlink ref="P211" r:id="rId1" xr:uid="{00000000-0004-0000-0100-000000000000}"/>
    <hyperlink ref="P222" r:id="rId2" xr:uid="{00000000-0004-0000-0100-000001000000}"/>
    <hyperlink ref="P223" r:id="rId3" xr:uid="{00000000-0004-0000-0100-000002000000}"/>
    <hyperlink ref="P224" r:id="rId4" xr:uid="{00000000-0004-0000-0100-000003000000}"/>
    <hyperlink ref="P226" r:id="rId5" xr:uid="{00000000-0004-0000-0100-000004000000}"/>
    <hyperlink ref="P229" r:id="rId6" xr:uid="{00000000-0004-0000-0100-000005000000}"/>
    <hyperlink ref="P230" r:id="rId7" xr:uid="{00000000-0004-0000-0100-000006000000}"/>
    <hyperlink ref="P231" r:id="rId8" xr:uid="{00000000-0004-0000-0100-000007000000}"/>
    <hyperlink ref="P232" r:id="rId9" xr:uid="{00000000-0004-0000-0100-000008000000}"/>
    <hyperlink ref="P233" r:id="rId10" xr:uid="{00000000-0004-0000-0100-000009000000}"/>
    <hyperlink ref="P234" r:id="rId11" xr:uid="{00000000-0004-0000-0100-00000A000000}"/>
    <hyperlink ref="P235" r:id="rId12" xr:uid="{00000000-0004-0000-0100-00000B000000}"/>
    <hyperlink ref="P236" r:id="rId13" xr:uid="{00000000-0004-0000-0100-00000C000000}"/>
    <hyperlink ref="P237" r:id="rId14" xr:uid="{00000000-0004-0000-0100-00000D000000}"/>
    <hyperlink ref="P239" r:id="rId15" xr:uid="{00000000-0004-0000-0100-00000E000000}"/>
    <hyperlink ref="P240" r:id="rId16" xr:uid="{00000000-0004-0000-0100-00000F000000}"/>
    <hyperlink ref="P241" r:id="rId17" xr:uid="{00000000-0004-0000-0100-000010000000}"/>
    <hyperlink ref="P242" r:id="rId18" xr:uid="{00000000-0004-0000-0100-000011000000}"/>
    <hyperlink ref="P243" r:id="rId19" xr:uid="{00000000-0004-0000-0100-000012000000}"/>
    <hyperlink ref="P244" r:id="rId20" xr:uid="{00000000-0004-0000-0100-000013000000}"/>
    <hyperlink ref="P245" r:id="rId21" xr:uid="{00000000-0004-0000-0100-000014000000}"/>
    <hyperlink ref="P246" r:id="rId22" xr:uid="{00000000-0004-0000-0100-000015000000}"/>
    <hyperlink ref="P247" r:id="rId23" xr:uid="{00000000-0004-0000-0100-000016000000}"/>
    <hyperlink ref="P248" r:id="rId24" xr:uid="{00000000-0004-0000-0100-000017000000}"/>
    <hyperlink ref="P249" r:id="rId25" xr:uid="{00000000-0004-0000-0100-000018000000}"/>
    <hyperlink ref="P250" r:id="rId26" xr:uid="{00000000-0004-0000-0100-000019000000}"/>
    <hyperlink ref="P251" r:id="rId27" xr:uid="{00000000-0004-0000-0100-00001A000000}"/>
    <hyperlink ref="P252" r:id="rId28" xr:uid="{00000000-0004-0000-0100-00001B000000}"/>
    <hyperlink ref="P253" r:id="rId29" xr:uid="{00000000-0004-0000-0100-00001C000000}"/>
    <hyperlink ref="P256" r:id="rId30" xr:uid="{00000000-0004-0000-0100-00001D000000}"/>
    <hyperlink ref="P257" r:id="rId31" xr:uid="{00000000-0004-0000-0100-00001E000000}"/>
    <hyperlink ref="P258" r:id="rId32" xr:uid="{00000000-0004-0000-0100-00001F000000}"/>
    <hyperlink ref="P259" r:id="rId33" xr:uid="{00000000-0004-0000-0100-000020000000}"/>
    <hyperlink ref="P279" r:id="rId34" xr:uid="{00000000-0004-0000-0100-000021000000}"/>
    <hyperlink ref="P280" r:id="rId35" xr:uid="{00000000-0004-0000-0100-000022000000}"/>
    <hyperlink ref="P284" r:id="rId36" xr:uid="{00000000-0004-0000-0100-000023000000}"/>
    <hyperlink ref="P285" r:id="rId37" xr:uid="{00000000-0004-0000-0100-000024000000}"/>
    <hyperlink ref="P289" r:id="rId38" xr:uid="{00000000-0004-0000-0100-000025000000}"/>
    <hyperlink ref="P290" r:id="rId39" xr:uid="{00000000-0004-0000-0100-000026000000}"/>
    <hyperlink ref="P291" r:id="rId40" xr:uid="{00000000-0004-0000-0100-000027000000}"/>
    <hyperlink ref="P302" r:id="rId41" xr:uid="{00000000-0004-0000-0100-000028000000}"/>
    <hyperlink ref="P304" r:id="rId42" xr:uid="{00000000-0004-0000-0100-000029000000}"/>
    <hyperlink ref="P305" r:id="rId43" xr:uid="{00000000-0004-0000-0100-00002A000000}"/>
    <hyperlink ref="P306" r:id="rId44" xr:uid="{00000000-0004-0000-0100-00002B000000}"/>
    <hyperlink ref="P307" r:id="rId45" xr:uid="{00000000-0004-0000-0100-00002C000000}"/>
    <hyperlink ref="P311" r:id="rId46" xr:uid="{00000000-0004-0000-0100-00002D000000}"/>
    <hyperlink ref="P312" r:id="rId47" xr:uid="{00000000-0004-0000-0100-00002E000000}"/>
    <hyperlink ref="P314" r:id="rId48" xr:uid="{00000000-0004-0000-0100-00002F000000}"/>
    <hyperlink ref="P315" r:id="rId49" xr:uid="{00000000-0004-0000-0100-000030000000}"/>
    <hyperlink ref="P316" r:id="rId50" xr:uid="{00000000-0004-0000-0100-000031000000}"/>
    <hyperlink ref="P317" r:id="rId51" xr:uid="{00000000-0004-0000-0100-000032000000}"/>
    <hyperlink ref="P318" r:id="rId52" xr:uid="{00000000-0004-0000-0100-000033000000}"/>
    <hyperlink ref="P319" r:id="rId53" xr:uid="{00000000-0004-0000-0100-000034000000}"/>
    <hyperlink ref="P320" r:id="rId54" xr:uid="{00000000-0004-0000-0100-000035000000}"/>
    <hyperlink ref="P321" r:id="rId55" xr:uid="{00000000-0004-0000-0100-000036000000}"/>
    <hyperlink ref="P322" r:id="rId56" xr:uid="{00000000-0004-0000-0100-000037000000}"/>
    <hyperlink ref="P323" r:id="rId57" xr:uid="{00000000-0004-0000-0100-000038000000}"/>
    <hyperlink ref="P324" r:id="rId58" xr:uid="{00000000-0004-0000-0100-000039000000}"/>
    <hyperlink ref="P325" r:id="rId59" xr:uid="{00000000-0004-0000-0100-00003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2022-04-03T01:18:15Z</dcterms:created>
  <dcterms:modified xsi:type="dcterms:W3CDTF">2023-08-06T07:22:43Z</dcterms:modified>
</cp:coreProperties>
</file>