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334BCA-68CC-45FB-BE15-D9A1DB122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L22" i="1" s="1"/>
  <c r="Q22" i="1"/>
  <c r="E23" i="1"/>
  <c r="F23" i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/>
  <c r="G26" i="1" s="1"/>
  <c r="L26" i="1" s="1"/>
  <c r="Q26" i="1"/>
  <c r="E27" i="1"/>
  <c r="F27" i="1"/>
  <c r="G27" i="1" s="1"/>
  <c r="L27" i="1" s="1"/>
  <c r="Q27" i="1"/>
  <c r="G11" i="1"/>
  <c r="F11" i="1"/>
  <c r="B2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7" i="1"/>
  <c r="O22" i="1"/>
  <c r="O26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<sst xmlns="http://schemas.openxmlformats.org/spreadsheetml/2006/main" count="62" uniqueCount="50">
  <si>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</si>
  <si>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</si>
  <si>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</si>
  <si>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</si>
  <si>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</si>
  <si>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</si>
  <si>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</si>
  <si>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</si>
  <si>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</si>
  <si>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</si>
  <si>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</si>
  <si>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</si>
  <si>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</si>
  <si>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</si>
  <si>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</si>
  <si>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</si>
  <si>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</si>
  <si>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</si>
  <si>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</si>
  <si>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</si>
  <si>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</si>
  <si>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</si>
  <si>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</si>
  <si>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</si>
  <si>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</si>
  <si>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</si>
  <si>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</si>
  <si>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</si>
  <si>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</si>
  <si>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</si>
  <si>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</si>
  <si>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</si>
  <si>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</si>
  <si>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</si>
  <si>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</si>
  <si>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</si>
  <si>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</si>
  <si>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</si>
  <si>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</si>
  <si>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</si>
  <si>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</si>
  <si>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</si>
  <si>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</si>
  <si>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</si>
  <si>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TESS/BAJ/RAA</t>
  </si>
  <si>
    <t>I</t>
  </si>
  <si>
    <t>II</t>
  </si>
  <si>
    <t>NSV 14537 Tuc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</si>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</sst>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00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/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14537 Tuc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-5.7394689800275955E-2</c:v>
                </c:pt>
                <c:pt idx="2">
                  <c:v>-5.6752939970465377E-2</c:v>
                </c:pt>
                <c:pt idx="3">
                  <c:v>-5.779517979681259E-2</c:v>
                </c:pt>
                <c:pt idx="4">
                  <c:v>-5.5838780142948963E-2</c:v>
                </c:pt>
                <c:pt idx="5">
                  <c:v>-5.8011039895063732E-2</c:v>
                </c:pt>
                <c:pt idx="6">
                  <c:v>-5.6701350171351805E-2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1.8609521407891849E-7</c:v>
                </c:pt>
                <c:pt idx="1">
                  <c:v>-5.6962791336724147E-2</c:v>
                </c:pt>
                <c:pt idx="2">
                  <c:v>-5.6964368079255555E-2</c:v>
                </c:pt>
                <c:pt idx="3">
                  <c:v>-5.7076316798985054E-2</c:v>
                </c:pt>
                <c:pt idx="4">
                  <c:v>-5.7077893541516454E-2</c:v>
                </c:pt>
                <c:pt idx="5">
                  <c:v>-5.7205609686559966E-2</c:v>
                </c:pt>
                <c:pt idx="6">
                  <c:v>-5.7207186429091367E-2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18063.5</c:v>
                </c:pt>
                <c:pt idx="2">
                  <c:v>18064</c:v>
                </c:pt>
                <c:pt idx="3">
                  <c:v>18099.5</c:v>
                </c:pt>
                <c:pt idx="4">
                  <c:v>18100</c:v>
                </c:pt>
                <c:pt idx="5">
                  <c:v>18140.5</c:v>
                </c:pt>
                <c:pt idx="6">
                  <c:v>18141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" customWidth="1"/>
  </cols>
  <sheetData>
    <row r="1" spans="1:20" ht="20.25" x14ac:dyDescent="0.3">
      <c r="A1" s="36" t="s">
        <v>47</v>
      </c>
      <c r="F1" s="31" t="s">
        <v>43</v>
      </c>
      <c r="G1" s="27"/>
      <c r="H1" s="23"/>
      <c r="I1" s="32"/>
      <c r="J1" s="33" t="s">
        <v>41</v>
      </c>
      <c r="K1" s="26"/>
      <c r="L1" s="28"/>
      <c r="M1" s="29"/>
      <c r="N1" s="29"/>
      <c r="O1" s="30"/>
      <c r="T1" s="42" t="s">
        <v>49</v>
      </c>
    </row>
    <row r="2" spans="1:20" x14ac:dyDescent="0.2">
      <c r="A2" t="s">
        <v>23</v>
      </c>
      <c r="B2">
        <f>O1</f>
        <v>0</v>
      </c>
      <c r="C2" s="34"/>
      <c r="D2" s="2"/>
      <c r="T2" s="42" t="s">
        <v>44</v>
      </c>
    </row>
    <row r="3" spans="1:20" x14ac:dyDescent="0.2">
      <c r="T3" s="43"/>
    </row>
    <row r="4" spans="1:20" x14ac:dyDescent="0.2">
      <c r="A4" s="37" t="s">
        <v>0</v>
      </c>
      <c r="C4" s="2" t="s">
        <v>36</v>
      </c>
      <c r="D4" s="2" t="s">
        <v>36</v>
      </c>
      <c r="T4" s="43"/>
    </row>
    <row r="5" spans="1:20" x14ac:dyDescent="0.2">
      <c r="A5" s="38" t="s">
        <v>27</v>
      </c>
      <c r="B5" s="7"/>
      <c r="C5" s="35">
        <v>-9.5</v>
      </c>
      <c r="D5" s="7" t="s">
        <v>28</v>
      </c>
      <c r="E5" s="7"/>
      <c r="T5" s="43"/>
    </row>
    <row r="6" spans="1:20" x14ac:dyDescent="0.2">
      <c r="A6" s="37" t="s">
        <v>1</v>
      </c>
    </row>
    <row r="7" spans="1:20" x14ac:dyDescent="0.2">
      <c r="A7" t="s">
        <v>2</v>
      </c>
      <c r="C7" s="6">
        <v>51863.62</v>
      </c>
      <c r="D7" s="39"/>
    </row>
    <row r="8" spans="1:20" x14ac:dyDescent="0.2">
      <c r="A8" t="s">
        <v>3</v>
      </c>
      <c r="C8" s="6">
        <v>0.35772599999999999</v>
      </c>
      <c r="D8" s="39"/>
    </row>
    <row r="9" spans="1:20" x14ac:dyDescent="0.2">
      <c r="A9" s="20" t="s">
        <v>31</v>
      </c>
      <c r="B9" s="21">
        <v>21</v>
      </c>
      <c r="C9" s="18"/>
      <c r="D9" s="19"/>
    </row>
    <row r="10" spans="1:20" ht="13.5" thickBot="1" x14ac:dyDescent="0.25">
      <c r="A10" s="7"/>
      <c r="B10" s="7"/>
      <c r="C10" s="3" t="s">
        <v>19</v>
      </c>
      <c r="D10" s="3" t="s">
        <v>20</v>
      </c>
      <c r="E10" s="7"/>
    </row>
    <row r="11" spans="1:20" x14ac:dyDescent="0.2">
      <c r="A11" s="7" t="s">
        <v>15</v>
      </c>
      <c r="B11" s="7"/>
      <c r="C11" s="17">
        <f ca="1">INTERCEPT(INDIRECT($G$11):G992,INDIRECT($F$11):F992)</f>
        <v>1.8609521407891849E-7</v>
      </c>
      <c r="D11" s="2"/>
      <c r="E11" s="7"/>
      <c r="F11" t="str">
        <f>"F"&amp;B9</f>
        <v>F21</v>
      </c>
      <c r="G11" t="str">
        <f>"G"&amp;B9</f>
        <v>G21</v>
      </c>
    </row>
    <row r="12" spans="1:20" x14ac:dyDescent="0.2">
      <c r="A12" s="7" t="s">
        <v>16</v>
      </c>
      <c r="B12" s="7"/>
      <c r="C12" s="17">
        <f ca="1">SLOPE(INDIRECT($G$11):G992,INDIRECT($F$11):F992)</f>
        <v>-3.1534850628027918E-6</v>
      </c>
      <c r="D12" s="2"/>
      <c r="E12" s="7"/>
    </row>
    <row r="13" spans="1:20" x14ac:dyDescent="0.2">
      <c r="A13" s="7" t="s">
        <v>18</v>
      </c>
      <c r="B13" s="7"/>
      <c r="C13" s="2" t="s">
        <v>13</v>
      </c>
    </row>
    <row r="14" spans="1:20" x14ac:dyDescent="0.2">
      <c r="A14" s="7"/>
      <c r="B14" s="7"/>
      <c r="C14" s="7"/>
      <c r="E14" s="10" t="s">
        <v>33</v>
      </c>
      <c r="F14" s="24">
        <v>1</v>
      </c>
    </row>
    <row r="15" spans="1:20" x14ac:dyDescent="0.2">
      <c r="A15" s="8" t="s">
        <v>17</v>
      </c>
      <c r="B15" s="7"/>
      <c r="C15" s="9">
        <f ca="1">(C7+C11)+(C8+C12)*INT(MAX(F21:F3533))</f>
        <v>58353.070158813578</v>
      </c>
      <c r="E15" s="10" t="s">
        <v>29</v>
      </c>
      <c r="F15" s="25">
        <f ca="1">NOW()+15018.5+$C$5/24</f>
        <v>60154.816629629626</v>
      </c>
    </row>
    <row r="16" spans="1:20" x14ac:dyDescent="0.2">
      <c r="A16" s="12" t="s">
        <v>4</v>
      </c>
      <c r="B16" s="7"/>
      <c r="C16" s="13">
        <f ca="1">+C8+C12</f>
        <v>0.35772284651493719</v>
      </c>
      <c r="E16" s="10" t="s">
        <v>34</v>
      </c>
      <c r="F16" s="11">
        <f ca="1">ROUND(2*(F15-$C$7)/$C$8,0)/2+F14</f>
        <v>23178.5</v>
      </c>
    </row>
    <row r="17" spans="1:21" ht="13.5" thickBot="1" x14ac:dyDescent="0.25">
      <c r="A17" s="10" t="s">
        <v>26</v>
      </c>
      <c r="B17" s="7"/>
      <c r="C17" s="7">
        <f>COUNT(C21:C2191)</f>
        <v>7</v>
      </c>
      <c r="E17" s="10" t="s">
        <v>35</v>
      </c>
      <c r="F17" s="19">
        <f ca="1">ROUND(2*(F15-$C$15)/$C$16,0)/2+F14</f>
        <v>5037.5</v>
      </c>
    </row>
    <row r="18" spans="1:21" ht="14.25" thickTop="1" thickBot="1" x14ac:dyDescent="0.25">
      <c r="A18" s="12" t="s">
        <v>5</v>
      </c>
      <c r="B18" s="7"/>
      <c r="C18" s="15">
        <f ca="1">+C15</f>
        <v>58353.070158813578</v>
      </c>
      <c r="D18" s="16">
        <f ca="1">+C16</f>
        <v>0.35772284651493719</v>
      </c>
      <c r="E18" s="10" t="s">
        <v>30</v>
      </c>
      <c r="F18" s="14">
        <f ca="1">+$C$15+$C$16*F17-15018.5-$C$5/24</f>
        <v>45136.994831465912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48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22" t="s">
        <v>32</v>
      </c>
    </row>
    <row r="21" spans="1:21" x14ac:dyDescent="0.2">
      <c r="A21">
        <f>D7</f>
        <v>0</v>
      </c>
      <c r="C21" s="6">
        <f>C$7</f>
        <v>51863.62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1.8609521407891849E-7</v>
      </c>
      <c r="Q21" s="1">
        <f>+C21-15018.5</f>
        <v>36845.120000000003</v>
      </c>
    </row>
    <row r="22" spans="1:21" ht="15" x14ac:dyDescent="0.25">
      <c r="A22" s="40" t="s">
        <v>44</v>
      </c>
      <c r="B22" s="41" t="s">
        <v>45</v>
      </c>
      <c r="C22" s="40">
        <v>58325.346206310205</v>
      </c>
      <c r="D22" s="40">
        <v>4.9899999999999999E-4</v>
      </c>
      <c r="E22">
        <f t="shared" ref="E22:E27" si="0">+(C22-C$7)/C$8</f>
        <v>18063.339556840157</v>
      </c>
      <c r="F22">
        <f t="shared" ref="F22:F27" si="1">ROUND(2*E22,0)/2</f>
        <v>18063.5</v>
      </c>
      <c r="G22">
        <f t="shared" ref="G22:G27" si="2">+C22-(C$7+F22*C$8)</f>
        <v>-5.7394689800275955E-2</v>
      </c>
      <c r="L22">
        <f>+G22</f>
        <v>-5.7394689800275955E-2</v>
      </c>
      <c r="O22">
        <f t="shared" ref="O22:O27" ca="1" si="3">+C$11+C$12*$F22</f>
        <v>-5.6962791336724147E-2</v>
      </c>
      <c r="Q22" s="1">
        <f t="shared" ref="Q22:Q27" si="4">+C22-15018.5</f>
        <v>43306.846206310205</v>
      </c>
    </row>
    <row r="23" spans="1:21" ht="15" x14ac:dyDescent="0.25">
      <c r="A23" s="40" t="s">
        <v>44</v>
      </c>
      <c r="B23" s="41" t="s">
        <v>46</v>
      </c>
      <c r="C23" s="40">
        <v>58325.525711060036</v>
      </c>
      <c r="D23" s="40">
        <v>5.5099999999999995E-4</v>
      </c>
      <c r="E23">
        <f t="shared" si="0"/>
        <v>18063.84135081049</v>
      </c>
      <c r="F23">
        <f t="shared" si="1"/>
        <v>18064</v>
      </c>
      <c r="G23">
        <f t="shared" si="2"/>
        <v>-5.6752939970465377E-2</v>
      </c>
      <c r="L23">
        <f>+G23</f>
        <v>-5.6752939970465377E-2</v>
      </c>
      <c r="O23">
        <f t="shared" ca="1" si="3"/>
        <v>-5.6964368079255555E-2</v>
      </c>
      <c r="Q23" s="1">
        <f t="shared" si="4"/>
        <v>43307.025711060036</v>
      </c>
    </row>
    <row r="24" spans="1:21" ht="15" x14ac:dyDescent="0.25">
      <c r="A24" s="40" t="s">
        <v>44</v>
      </c>
      <c r="B24" s="41" t="s">
        <v>45</v>
      </c>
      <c r="C24" s="40">
        <v>58338.223941820208</v>
      </c>
      <c r="D24" s="40">
        <v>5.1199999999999998E-4</v>
      </c>
      <c r="E24">
        <f t="shared" si="0"/>
        <v>18099.338437296159</v>
      </c>
      <c r="F24">
        <f t="shared" si="1"/>
        <v>18099.5</v>
      </c>
      <c r="G24">
        <f t="shared" si="2"/>
        <v>-5.779517979681259E-2</v>
      </c>
      <c r="L24">
        <f>+G24</f>
        <v>-5.779517979681259E-2</v>
      </c>
      <c r="O24">
        <f t="shared" ca="1" si="3"/>
        <v>-5.7076316798985054E-2</v>
      </c>
      <c r="Q24" s="1">
        <f t="shared" si="4"/>
        <v>43319.723941820208</v>
      </c>
    </row>
    <row r="25" spans="1:21" ht="15" x14ac:dyDescent="0.25">
      <c r="A25" s="40" t="s">
        <v>44</v>
      </c>
      <c r="B25" s="41" t="s">
        <v>46</v>
      </c>
      <c r="C25" s="40">
        <v>58338.404761219863</v>
      </c>
      <c r="D25" s="40">
        <v>5.5900000000000004E-4</v>
      </c>
      <c r="E25">
        <f t="shared" si="0"/>
        <v>18099.843906285427</v>
      </c>
      <c r="F25">
        <f t="shared" si="1"/>
        <v>18100</v>
      </c>
      <c r="G25">
        <f t="shared" si="2"/>
        <v>-5.5838780142948963E-2</v>
      </c>
      <c r="L25">
        <f>+G25</f>
        <v>-5.5838780142948963E-2</v>
      </c>
      <c r="O25">
        <f t="shared" ca="1" si="3"/>
        <v>-5.7077893541516454E-2</v>
      </c>
      <c r="Q25" s="1">
        <f t="shared" si="4"/>
        <v>43319.904761219863</v>
      </c>
    </row>
    <row r="26" spans="1:21" ht="15" x14ac:dyDescent="0.25">
      <c r="A26" s="40" t="s">
        <v>44</v>
      </c>
      <c r="B26" s="41" t="s">
        <v>45</v>
      </c>
      <c r="C26" s="40">
        <v>58352.890491960105</v>
      </c>
      <c r="D26" s="40">
        <v>6.1399999999999996E-4</v>
      </c>
      <c r="E26">
        <f t="shared" si="0"/>
        <v>18140.337833873138</v>
      </c>
      <c r="F26">
        <f t="shared" si="1"/>
        <v>18140.5</v>
      </c>
      <c r="G26">
        <f t="shared" si="2"/>
        <v>-5.8011039895063732E-2</v>
      </c>
      <c r="L26">
        <f>+G26</f>
        <v>-5.8011039895063732E-2</v>
      </c>
      <c r="O26">
        <f t="shared" ca="1" si="3"/>
        <v>-5.7205609686559966E-2</v>
      </c>
      <c r="Q26" s="1">
        <f t="shared" si="4"/>
        <v>43334.390491960105</v>
      </c>
    </row>
    <row r="27" spans="1:21" ht="15" x14ac:dyDescent="0.25">
      <c r="A27" s="40" t="s">
        <v>44</v>
      </c>
      <c r="B27" s="41" t="s">
        <v>46</v>
      </c>
      <c r="C27" s="40">
        <v>58353.070664649829</v>
      </c>
      <c r="D27" s="40">
        <v>5.8E-4</v>
      </c>
      <c r="E27">
        <f t="shared" si="0"/>
        <v>18140.841495026438</v>
      </c>
      <c r="F27">
        <f t="shared" si="1"/>
        <v>18141</v>
      </c>
      <c r="G27">
        <f t="shared" si="2"/>
        <v>-5.6701350171351805E-2</v>
      </c>
      <c r="L27">
        <f>+G27</f>
        <v>-5.6701350171351805E-2</v>
      </c>
      <c r="O27">
        <f t="shared" ca="1" si="3"/>
        <v>-5.7207186429091367E-2</v>
      </c>
      <c r="Q27" s="1">
        <f t="shared" si="4"/>
        <v>43334.570664649829</v>
      </c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2023-07-29T07:35:56Z</dcterms:modified>
</cp:coreProperties>
</file>