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85BEF94-FA88-43D7-ACC8-1BBBFC6DB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  <sheet name="B" sheetId="4" r:id="rId4"/>
  </sheets>
  <definedNames>
    <definedName name="solver_adj" localSheetId="0">Active!$E$11:$E$13</definedName>
    <definedName name="solver_adj" localSheetId="3">B!$E$11:$E$13</definedName>
    <definedName name="solver_cvg" localSheetId="0">0.001</definedName>
    <definedName name="solver_cvg" localSheetId="3">0.001</definedName>
    <definedName name="solver_drv" localSheetId="0">1</definedName>
    <definedName name="solver_drv" localSheetId="3">1</definedName>
    <definedName name="solver_est" localSheetId="0">1</definedName>
    <definedName name="solver_est" localSheetId="3">1</definedName>
    <definedName name="solver_itr" localSheetId="0">100</definedName>
    <definedName name="solver_itr" localSheetId="3">100</definedName>
    <definedName name="solver_lin" localSheetId="0">2</definedName>
    <definedName name="solver_lin" localSheetId="3">2</definedName>
    <definedName name="solver_neg" localSheetId="0">2</definedName>
    <definedName name="solver_neg" localSheetId="3">2</definedName>
    <definedName name="solver_num" localSheetId="0">0</definedName>
    <definedName name="solver_num" localSheetId="3">0</definedName>
    <definedName name="solver_nwt" localSheetId="0">1</definedName>
    <definedName name="solver_nwt" localSheetId="3">1</definedName>
    <definedName name="solver_opt" localSheetId="0">Active!$E$14</definedName>
    <definedName name="solver_opt" localSheetId="3">B!$E$14</definedName>
    <definedName name="solver_pre" localSheetId="0">0.000001</definedName>
    <definedName name="solver_pre" localSheetId="3">0.000001</definedName>
    <definedName name="solver_scl" localSheetId="0">2</definedName>
    <definedName name="solver_scl" localSheetId="3">2</definedName>
    <definedName name="solver_sho" localSheetId="0">2</definedName>
    <definedName name="solver_sho" localSheetId="3">2</definedName>
    <definedName name="solver_tim" localSheetId="0">100</definedName>
    <definedName name="solver_tim" localSheetId="3">100</definedName>
    <definedName name="solver_tol" localSheetId="0">0.05</definedName>
    <definedName name="solver_tol" localSheetId="3">0.05</definedName>
    <definedName name="solver_typ" localSheetId="0">2</definedName>
    <definedName name="solver_typ" localSheetId="3">2</definedName>
    <definedName name="solver_val" localSheetId="0">0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E244" i="1" l="1"/>
  <c r="F244" i="1" s="1"/>
  <c r="S244" i="1"/>
  <c r="E243" i="1"/>
  <c r="F243" i="1" s="1"/>
  <c r="S243" i="1"/>
  <c r="E245" i="1"/>
  <c r="F245" i="1" s="1"/>
  <c r="S245" i="1"/>
  <c r="E183" i="4"/>
  <c r="F183" i="4"/>
  <c r="G183" i="4"/>
  <c r="I183" i="4"/>
  <c r="Q183" i="4"/>
  <c r="E184" i="4"/>
  <c r="F184" i="4"/>
  <c r="G184" i="4"/>
  <c r="I184" i="4"/>
  <c r="P184" i="4"/>
  <c r="R184" i="4"/>
  <c r="Q184" i="4"/>
  <c r="E185" i="4"/>
  <c r="F185" i="4"/>
  <c r="G185" i="4"/>
  <c r="I185" i="4"/>
  <c r="P185" i="4"/>
  <c r="Q185" i="4"/>
  <c r="E186" i="4"/>
  <c r="F186" i="4"/>
  <c r="G186" i="4"/>
  <c r="I186" i="4"/>
  <c r="Q186" i="4"/>
  <c r="E187" i="4"/>
  <c r="F187" i="4"/>
  <c r="G187" i="4"/>
  <c r="I187" i="4"/>
  <c r="Q187" i="4"/>
  <c r="E188" i="4"/>
  <c r="F188" i="4"/>
  <c r="G188" i="4"/>
  <c r="I188" i="4"/>
  <c r="Q188" i="4"/>
  <c r="E189" i="4"/>
  <c r="F189" i="4"/>
  <c r="G189" i="4"/>
  <c r="I189" i="4"/>
  <c r="Q189" i="4"/>
  <c r="E190" i="4"/>
  <c r="F190" i="4"/>
  <c r="G190" i="4"/>
  <c r="I190" i="4"/>
  <c r="Q190" i="4"/>
  <c r="E191" i="4"/>
  <c r="F191" i="4"/>
  <c r="G191" i="4"/>
  <c r="I191" i="4"/>
  <c r="Q191" i="4"/>
  <c r="E192" i="4"/>
  <c r="F192" i="4"/>
  <c r="G192" i="4"/>
  <c r="I192" i="4"/>
  <c r="Q192" i="4"/>
  <c r="E193" i="4"/>
  <c r="F193" i="4"/>
  <c r="G193" i="4"/>
  <c r="I193" i="4"/>
  <c r="Q193" i="4"/>
  <c r="E194" i="4"/>
  <c r="F194" i="4"/>
  <c r="G194" i="4"/>
  <c r="I194" i="4"/>
  <c r="Q194" i="4"/>
  <c r="E195" i="4"/>
  <c r="F195" i="4"/>
  <c r="G195" i="4"/>
  <c r="I195" i="4"/>
  <c r="Q195" i="4"/>
  <c r="E196" i="4"/>
  <c r="F196" i="4"/>
  <c r="G196" i="4"/>
  <c r="I196" i="4"/>
  <c r="Q196" i="4"/>
  <c r="E197" i="4"/>
  <c r="F197" i="4"/>
  <c r="G197" i="4"/>
  <c r="I197" i="4"/>
  <c r="Q197" i="4"/>
  <c r="E198" i="4"/>
  <c r="F198" i="4"/>
  <c r="G198" i="4"/>
  <c r="I198" i="4"/>
  <c r="Q198" i="4"/>
  <c r="E199" i="4"/>
  <c r="F199" i="4"/>
  <c r="G199" i="4"/>
  <c r="I199" i="4"/>
  <c r="Q199" i="4"/>
  <c r="E200" i="4"/>
  <c r="F200" i="4"/>
  <c r="G200" i="4"/>
  <c r="I200" i="4"/>
  <c r="Q200" i="4"/>
  <c r="E201" i="4"/>
  <c r="F201" i="4"/>
  <c r="G201" i="4"/>
  <c r="I201" i="4"/>
  <c r="Q201" i="4"/>
  <c r="E202" i="4"/>
  <c r="F202" i="4"/>
  <c r="G202" i="4"/>
  <c r="I202" i="4"/>
  <c r="Q202" i="4"/>
  <c r="E203" i="4"/>
  <c r="F203" i="4"/>
  <c r="G203" i="4"/>
  <c r="I203" i="4"/>
  <c r="Q203" i="4"/>
  <c r="E204" i="4"/>
  <c r="F204" i="4"/>
  <c r="G204" i="4"/>
  <c r="I204" i="4"/>
  <c r="Q204" i="4"/>
  <c r="E205" i="4"/>
  <c r="F205" i="4"/>
  <c r="G205" i="4"/>
  <c r="I205" i="4"/>
  <c r="Q205" i="4"/>
  <c r="E206" i="4"/>
  <c r="F206" i="4"/>
  <c r="G206" i="4"/>
  <c r="I206" i="4"/>
  <c r="Q206" i="4"/>
  <c r="E207" i="4"/>
  <c r="F207" i="4"/>
  <c r="G207" i="4"/>
  <c r="I207" i="4"/>
  <c r="Q207" i="4"/>
  <c r="E208" i="4"/>
  <c r="F208" i="4"/>
  <c r="G208" i="4"/>
  <c r="I208" i="4"/>
  <c r="Q208" i="4"/>
  <c r="E209" i="4"/>
  <c r="F209" i="4"/>
  <c r="G209" i="4"/>
  <c r="I209" i="4"/>
  <c r="Q209" i="4"/>
  <c r="E210" i="4"/>
  <c r="F210" i="4"/>
  <c r="G210" i="4"/>
  <c r="I210" i="4"/>
  <c r="Q210" i="4"/>
  <c r="E211" i="4"/>
  <c r="F211" i="4"/>
  <c r="G211" i="4"/>
  <c r="I211" i="4"/>
  <c r="Q211" i="4"/>
  <c r="E212" i="4"/>
  <c r="F212" i="4"/>
  <c r="G212" i="4"/>
  <c r="I212" i="4"/>
  <c r="Q212" i="4"/>
  <c r="E213" i="4"/>
  <c r="F213" i="4"/>
  <c r="G213" i="4"/>
  <c r="I213" i="4"/>
  <c r="Q213" i="4"/>
  <c r="E214" i="4"/>
  <c r="F214" i="4"/>
  <c r="G214" i="4"/>
  <c r="I214" i="4"/>
  <c r="Q214" i="4"/>
  <c r="E215" i="4"/>
  <c r="F215" i="4"/>
  <c r="G215" i="4"/>
  <c r="I215" i="4"/>
  <c r="Q215" i="4"/>
  <c r="E216" i="4"/>
  <c r="F216" i="4"/>
  <c r="G216" i="4"/>
  <c r="I216" i="4"/>
  <c r="Q216" i="4"/>
  <c r="E217" i="4"/>
  <c r="F217" i="4"/>
  <c r="G217" i="4"/>
  <c r="I217" i="4"/>
  <c r="Q217" i="4"/>
  <c r="E218" i="4"/>
  <c r="F218" i="4"/>
  <c r="G218" i="4"/>
  <c r="I218" i="4"/>
  <c r="Q218" i="4"/>
  <c r="E219" i="4"/>
  <c r="F219" i="4"/>
  <c r="G219" i="4"/>
  <c r="I219" i="4"/>
  <c r="Q219" i="4"/>
  <c r="E220" i="4"/>
  <c r="F220" i="4"/>
  <c r="G220" i="4"/>
  <c r="I220" i="4"/>
  <c r="Q220" i="4"/>
  <c r="E22" i="1"/>
  <c r="F22" i="1" s="1"/>
  <c r="G22" i="1" s="1"/>
  <c r="J22" i="1" s="1"/>
  <c r="E21" i="1"/>
  <c r="F21" i="1" s="1"/>
  <c r="C9" i="1"/>
  <c r="D9" i="1"/>
  <c r="G10" i="1"/>
  <c r="D11" i="1"/>
  <c r="D12" i="1"/>
  <c r="D13" i="1"/>
  <c r="F16" i="1"/>
  <c r="F17" i="1" s="1"/>
  <c r="C17" i="1"/>
  <c r="S21" i="1"/>
  <c r="S22" i="1"/>
  <c r="S23" i="1"/>
  <c r="S24" i="1"/>
  <c r="E25" i="1"/>
  <c r="E15" i="2" s="1"/>
  <c r="S25" i="1"/>
  <c r="E26" i="1"/>
  <c r="F26" i="1" s="1"/>
  <c r="G26" i="1" s="1"/>
  <c r="J26" i="1" s="1"/>
  <c r="S26" i="1"/>
  <c r="S27" i="1"/>
  <c r="E28" i="1"/>
  <c r="F28" i="1" s="1"/>
  <c r="G28" i="1" s="1"/>
  <c r="J28" i="1" s="1"/>
  <c r="S28" i="1"/>
  <c r="S29" i="1"/>
  <c r="S30" i="1"/>
  <c r="S31" i="1"/>
  <c r="E32" i="1"/>
  <c r="F32" i="1" s="1"/>
  <c r="S32" i="1"/>
  <c r="S33" i="1"/>
  <c r="S34" i="1"/>
  <c r="S35" i="1"/>
  <c r="E36" i="1"/>
  <c r="F36" i="1"/>
  <c r="S36" i="1"/>
  <c r="S37" i="1"/>
  <c r="S38" i="1"/>
  <c r="S39" i="1"/>
  <c r="E40" i="1"/>
  <c r="F40" i="1" s="1"/>
  <c r="P40" i="1" s="1"/>
  <c r="S40" i="1"/>
  <c r="S41" i="1"/>
  <c r="S42" i="1"/>
  <c r="S43" i="1"/>
  <c r="E44" i="1"/>
  <c r="F44" i="1"/>
  <c r="S44" i="1"/>
  <c r="S45" i="1"/>
  <c r="S46" i="1"/>
  <c r="S47" i="1"/>
  <c r="E48" i="1"/>
  <c r="F48" i="1" s="1"/>
  <c r="S48" i="1"/>
  <c r="S49" i="1"/>
  <c r="S50" i="1"/>
  <c r="S51" i="1"/>
  <c r="E52" i="1"/>
  <c r="E42" i="2" s="1"/>
  <c r="S52" i="1"/>
  <c r="S53" i="1"/>
  <c r="S54" i="1"/>
  <c r="S55" i="1"/>
  <c r="E56" i="1"/>
  <c r="F56" i="1" s="1"/>
  <c r="P56" i="1" s="1"/>
  <c r="S56" i="1"/>
  <c r="S57" i="1"/>
  <c r="S58" i="1"/>
  <c r="S59" i="1"/>
  <c r="E60" i="1"/>
  <c r="F60" i="1" s="1"/>
  <c r="S60" i="1"/>
  <c r="S61" i="1"/>
  <c r="S62" i="1"/>
  <c r="E63" i="1"/>
  <c r="F63" i="1" s="1"/>
  <c r="G63" i="1" s="1"/>
  <c r="I63" i="1" s="1"/>
  <c r="S63" i="1"/>
  <c r="E64" i="1"/>
  <c r="F64" i="1" s="1"/>
  <c r="S64" i="1"/>
  <c r="S65" i="1"/>
  <c r="S66" i="1"/>
  <c r="E67" i="1"/>
  <c r="F67" i="1" s="1"/>
  <c r="S67" i="1"/>
  <c r="E68" i="1"/>
  <c r="F68" i="1"/>
  <c r="S68" i="1"/>
  <c r="S69" i="1"/>
  <c r="S70" i="1"/>
  <c r="E71" i="1"/>
  <c r="F71" i="1"/>
  <c r="P71" i="1" s="1"/>
  <c r="S71" i="1"/>
  <c r="E72" i="1"/>
  <c r="F72" i="1"/>
  <c r="S72" i="1"/>
  <c r="S73" i="1"/>
  <c r="S74" i="1"/>
  <c r="E75" i="1"/>
  <c r="F75" i="1"/>
  <c r="P75" i="1" s="1"/>
  <c r="S75" i="1"/>
  <c r="E76" i="1"/>
  <c r="F76" i="1"/>
  <c r="P76" i="1" s="1"/>
  <c r="S76" i="1"/>
  <c r="S77" i="1"/>
  <c r="S78" i="1"/>
  <c r="E79" i="1"/>
  <c r="F79" i="1"/>
  <c r="S79" i="1"/>
  <c r="E80" i="1"/>
  <c r="F80" i="1"/>
  <c r="P80" i="1" s="1"/>
  <c r="S80" i="1"/>
  <c r="S81" i="1"/>
  <c r="S82" i="1"/>
  <c r="S83" i="1"/>
  <c r="S84" i="1"/>
  <c r="E85" i="1"/>
  <c r="F85" i="1"/>
  <c r="S85" i="1"/>
  <c r="E86" i="1"/>
  <c r="F86" i="1"/>
  <c r="G86" i="1" s="1"/>
  <c r="J86" i="1" s="1"/>
  <c r="S86" i="1"/>
  <c r="S87" i="1"/>
  <c r="E88" i="1"/>
  <c r="E70" i="2" s="1"/>
  <c r="S88" i="1"/>
  <c r="S89" i="1"/>
  <c r="S90" i="1"/>
  <c r="E91" i="1"/>
  <c r="E73" i="2" s="1"/>
  <c r="S91" i="1"/>
  <c r="E92" i="1"/>
  <c r="F92" i="1"/>
  <c r="S92" i="1"/>
  <c r="S93" i="1"/>
  <c r="S94" i="1"/>
  <c r="E95" i="1"/>
  <c r="F95" i="1"/>
  <c r="G95" i="1" s="1"/>
  <c r="J95" i="1" s="1"/>
  <c r="S95" i="1"/>
  <c r="E96" i="1"/>
  <c r="F96" i="1"/>
  <c r="S96" i="1"/>
  <c r="S97" i="1"/>
  <c r="S98" i="1"/>
  <c r="E99" i="1"/>
  <c r="F99" i="1"/>
  <c r="P99" i="1" s="1"/>
  <c r="S99" i="1"/>
  <c r="E100" i="1"/>
  <c r="F100" i="1"/>
  <c r="G100" i="1" s="1"/>
  <c r="J100" i="1" s="1"/>
  <c r="P100" i="1"/>
  <c r="S100" i="1"/>
  <c r="S101" i="1"/>
  <c r="S102" i="1"/>
  <c r="E103" i="1"/>
  <c r="F103" i="1"/>
  <c r="S103" i="1"/>
  <c r="E104" i="1"/>
  <c r="F104" i="1"/>
  <c r="P104" i="1" s="1"/>
  <c r="S104" i="1"/>
  <c r="E105" i="1"/>
  <c r="F105" i="1"/>
  <c r="P105" i="1" s="1"/>
  <c r="S105" i="1"/>
  <c r="S106" i="1"/>
  <c r="E107" i="1"/>
  <c r="S107" i="1"/>
  <c r="S108" i="1"/>
  <c r="E109" i="1"/>
  <c r="F109" i="1" s="1"/>
  <c r="P109" i="1" s="1"/>
  <c r="S109" i="1"/>
  <c r="E110" i="1"/>
  <c r="F110" i="1" s="1"/>
  <c r="S110" i="1"/>
  <c r="E111" i="1"/>
  <c r="F111" i="1"/>
  <c r="S111" i="1"/>
  <c r="S112" i="1"/>
  <c r="E113" i="1"/>
  <c r="E91" i="2" s="1"/>
  <c r="S113" i="1"/>
  <c r="E114" i="1"/>
  <c r="F114" i="1"/>
  <c r="S114" i="1"/>
  <c r="E115" i="1"/>
  <c r="F115" i="1" s="1"/>
  <c r="G115" i="1" s="1"/>
  <c r="J115" i="1" s="1"/>
  <c r="P115" i="1"/>
  <c r="S115" i="1"/>
  <c r="E116" i="1"/>
  <c r="F116" i="1" s="1"/>
  <c r="G116" i="1" s="1"/>
  <c r="J116" i="1" s="1"/>
  <c r="P116" i="1"/>
  <c r="S116" i="1"/>
  <c r="E117" i="1"/>
  <c r="F117" i="1" s="1"/>
  <c r="S117" i="1"/>
  <c r="E118" i="1"/>
  <c r="F118" i="1"/>
  <c r="S118" i="1"/>
  <c r="E119" i="1"/>
  <c r="F119" i="1"/>
  <c r="P119" i="1" s="1"/>
  <c r="G119" i="1"/>
  <c r="J119" i="1"/>
  <c r="S119" i="1"/>
  <c r="E120" i="1"/>
  <c r="F120" i="1" s="1"/>
  <c r="S120" i="1"/>
  <c r="E121" i="1"/>
  <c r="E99" i="2" s="1"/>
  <c r="S121" i="1"/>
  <c r="E122" i="1"/>
  <c r="F122" i="1"/>
  <c r="S122" i="1"/>
  <c r="E123" i="1"/>
  <c r="F123" i="1" s="1"/>
  <c r="G123" i="1" s="1"/>
  <c r="J123" i="1" s="1"/>
  <c r="P123" i="1"/>
  <c r="S123" i="1"/>
  <c r="E124" i="1"/>
  <c r="F124" i="1" s="1"/>
  <c r="S124" i="1"/>
  <c r="E125" i="1"/>
  <c r="F125" i="1" s="1"/>
  <c r="P125" i="1" s="1"/>
  <c r="S125" i="1"/>
  <c r="E126" i="1"/>
  <c r="E193" i="2" s="1"/>
  <c r="S126" i="1"/>
  <c r="E127" i="1"/>
  <c r="F127" i="1" s="1"/>
  <c r="P127" i="1" s="1"/>
  <c r="S127" i="1"/>
  <c r="E128" i="1"/>
  <c r="S128" i="1"/>
  <c r="E129" i="1"/>
  <c r="F129" i="1"/>
  <c r="G129" i="1" s="1"/>
  <c r="J129" i="1" s="1"/>
  <c r="S129" i="1"/>
  <c r="E130" i="1"/>
  <c r="E194" i="2" s="1"/>
  <c r="S130" i="1"/>
  <c r="E131" i="1"/>
  <c r="F131" i="1" s="1"/>
  <c r="S131" i="1"/>
  <c r="E132" i="1"/>
  <c r="F132" i="1" s="1"/>
  <c r="S132" i="1"/>
  <c r="E133" i="1"/>
  <c r="F133" i="1"/>
  <c r="S133" i="1"/>
  <c r="E134" i="1"/>
  <c r="F134" i="1" s="1"/>
  <c r="S134" i="1"/>
  <c r="E135" i="1"/>
  <c r="E109" i="2" s="1"/>
  <c r="S135" i="1"/>
  <c r="E136" i="1"/>
  <c r="F136" i="1" s="1"/>
  <c r="S136" i="1"/>
  <c r="E137" i="1"/>
  <c r="F137" i="1" s="1"/>
  <c r="S137" i="1"/>
  <c r="E138" i="1"/>
  <c r="E112" i="2" s="1"/>
  <c r="S138" i="1"/>
  <c r="E139" i="1"/>
  <c r="F139" i="1" s="1"/>
  <c r="S139" i="1"/>
  <c r="E140" i="1"/>
  <c r="F140" i="1"/>
  <c r="G140" i="1" s="1"/>
  <c r="S140" i="1"/>
  <c r="E141" i="1"/>
  <c r="F141" i="1"/>
  <c r="G141" i="1" s="1"/>
  <c r="J141" i="1" s="1"/>
  <c r="S141" i="1"/>
  <c r="E142" i="1"/>
  <c r="S142" i="1"/>
  <c r="E143" i="1"/>
  <c r="E117" i="2" s="1"/>
  <c r="S143" i="1"/>
  <c r="E144" i="1"/>
  <c r="F144" i="1" s="1"/>
  <c r="S144" i="1"/>
  <c r="E145" i="1"/>
  <c r="F145" i="1"/>
  <c r="G145" i="1" s="1"/>
  <c r="S145" i="1"/>
  <c r="E146" i="1"/>
  <c r="F146" i="1" s="1"/>
  <c r="S146" i="1"/>
  <c r="E147" i="1"/>
  <c r="F147" i="1" s="1"/>
  <c r="S147" i="1"/>
  <c r="E148" i="1"/>
  <c r="E120" i="2" s="1"/>
  <c r="S148" i="1"/>
  <c r="E149" i="1"/>
  <c r="F149" i="1" s="1"/>
  <c r="S149" i="1"/>
  <c r="E150" i="1"/>
  <c r="F150" i="1" s="1"/>
  <c r="P150" i="1" s="1"/>
  <c r="S150" i="1"/>
  <c r="E151" i="1"/>
  <c r="F151" i="1" s="1"/>
  <c r="S151" i="1"/>
  <c r="E152" i="1"/>
  <c r="F152" i="1" s="1"/>
  <c r="S152" i="1"/>
  <c r="E153" i="1"/>
  <c r="E196" i="2" s="1"/>
  <c r="S153" i="1"/>
  <c r="E154" i="1"/>
  <c r="F154" i="1" s="1"/>
  <c r="S154" i="1"/>
  <c r="E155" i="1"/>
  <c r="F155" i="1" s="1"/>
  <c r="S155" i="1"/>
  <c r="E156" i="1"/>
  <c r="F156" i="1" s="1"/>
  <c r="G156" i="1" s="1"/>
  <c r="S156" i="1"/>
  <c r="E157" i="1"/>
  <c r="F157" i="1" s="1"/>
  <c r="S157" i="1"/>
  <c r="E158" i="1"/>
  <c r="F158" i="1" s="1"/>
  <c r="S158" i="1"/>
  <c r="E159" i="1"/>
  <c r="F159" i="1"/>
  <c r="P159" i="1" s="1"/>
  <c r="S159" i="1"/>
  <c r="E160" i="1"/>
  <c r="E131" i="2" s="1"/>
  <c r="S160" i="1"/>
  <c r="E161" i="1"/>
  <c r="F161" i="1" s="1"/>
  <c r="G161" i="1" s="1"/>
  <c r="S161" i="1"/>
  <c r="E162" i="1"/>
  <c r="F162" i="1" s="1"/>
  <c r="G162" i="1" s="1"/>
  <c r="S162" i="1"/>
  <c r="E163" i="1"/>
  <c r="F163" i="1"/>
  <c r="S163" i="1"/>
  <c r="E164" i="1"/>
  <c r="F164" i="1" s="1"/>
  <c r="S164" i="1"/>
  <c r="E165" i="1"/>
  <c r="F165" i="1"/>
  <c r="S165" i="1"/>
  <c r="E166" i="1"/>
  <c r="F166" i="1"/>
  <c r="G166" i="1" s="1"/>
  <c r="J166" i="1" s="1"/>
  <c r="S166" i="1"/>
  <c r="E167" i="1"/>
  <c r="F167" i="1" s="1"/>
  <c r="P167" i="1" s="1"/>
  <c r="S167" i="1"/>
  <c r="E168" i="1"/>
  <c r="F168" i="1"/>
  <c r="P168" i="1" s="1"/>
  <c r="S168" i="1"/>
  <c r="E169" i="1"/>
  <c r="F169" i="1" s="1"/>
  <c r="S169" i="1"/>
  <c r="E170" i="1"/>
  <c r="F170" i="1" s="1"/>
  <c r="S170" i="1"/>
  <c r="E171" i="1"/>
  <c r="F171" i="1" s="1"/>
  <c r="G171" i="1" s="1"/>
  <c r="J171" i="1" s="1"/>
  <c r="S171" i="1"/>
  <c r="E172" i="1"/>
  <c r="F172" i="1" s="1"/>
  <c r="S172" i="1"/>
  <c r="E173" i="1"/>
  <c r="E198" i="2" s="1"/>
  <c r="S173" i="1"/>
  <c r="E174" i="1"/>
  <c r="F174" i="1" s="1"/>
  <c r="S174" i="1"/>
  <c r="E175" i="1"/>
  <c r="F175" i="1" s="1"/>
  <c r="G175" i="1" s="1"/>
  <c r="S175" i="1"/>
  <c r="E176" i="1"/>
  <c r="F176" i="1" s="1"/>
  <c r="S176" i="1"/>
  <c r="E177" i="1"/>
  <c r="F177" i="1" s="1"/>
  <c r="S177" i="1"/>
  <c r="E178" i="1"/>
  <c r="E202" i="2" s="1"/>
  <c r="S178" i="1"/>
  <c r="E179" i="1"/>
  <c r="F179" i="1" s="1"/>
  <c r="S179" i="1"/>
  <c r="E180" i="1"/>
  <c r="F180" i="1" s="1"/>
  <c r="S180" i="1"/>
  <c r="E181" i="1"/>
  <c r="F181" i="1" s="1"/>
  <c r="S181" i="1"/>
  <c r="E182" i="1"/>
  <c r="F182" i="1" s="1"/>
  <c r="S182" i="1"/>
  <c r="E183" i="1"/>
  <c r="F183" i="1" s="1"/>
  <c r="S183" i="1"/>
  <c r="E184" i="1"/>
  <c r="F184" i="1" s="1"/>
  <c r="P184" i="1" s="1"/>
  <c r="T184" i="1" s="1"/>
  <c r="V184" i="1" s="1"/>
  <c r="S184" i="1"/>
  <c r="E185" i="1"/>
  <c r="F185" i="1" s="1"/>
  <c r="S185" i="1"/>
  <c r="E186" i="1"/>
  <c r="F186" i="1" s="1"/>
  <c r="S186" i="1"/>
  <c r="E187" i="1"/>
  <c r="E144" i="2" s="1"/>
  <c r="S187" i="1"/>
  <c r="E188" i="1"/>
  <c r="F188" i="1"/>
  <c r="S188" i="1"/>
  <c r="E189" i="1"/>
  <c r="F189" i="1" s="1"/>
  <c r="P189" i="1" s="1"/>
  <c r="S189" i="1"/>
  <c r="E190" i="1"/>
  <c r="F190" i="1"/>
  <c r="S190" i="1"/>
  <c r="E191" i="1"/>
  <c r="F191" i="1"/>
  <c r="S191" i="1"/>
  <c r="E192" i="1"/>
  <c r="E147" i="2" s="1"/>
  <c r="S192" i="1"/>
  <c r="E193" i="1"/>
  <c r="F193" i="1" s="1"/>
  <c r="S193" i="1"/>
  <c r="E194" i="1"/>
  <c r="F194" i="1" s="1"/>
  <c r="S194" i="1"/>
  <c r="E195" i="1"/>
  <c r="F195" i="1" s="1"/>
  <c r="S195" i="1"/>
  <c r="E196" i="1"/>
  <c r="F196" i="1" s="1"/>
  <c r="P196" i="1" s="1"/>
  <c r="S196" i="1"/>
  <c r="E197" i="1"/>
  <c r="E152" i="2" s="1"/>
  <c r="S197" i="1"/>
  <c r="E198" i="1"/>
  <c r="F198" i="1" s="1"/>
  <c r="G198" i="1" s="1"/>
  <c r="S198" i="1"/>
  <c r="E199" i="1"/>
  <c r="F199" i="1" s="1"/>
  <c r="P199" i="1" s="1"/>
  <c r="S199" i="1"/>
  <c r="E200" i="1"/>
  <c r="F200" i="1" s="1"/>
  <c r="P200" i="1" s="1"/>
  <c r="S200" i="1"/>
  <c r="E201" i="1"/>
  <c r="F201" i="1"/>
  <c r="G201" i="1" s="1"/>
  <c r="S201" i="1"/>
  <c r="E202" i="1"/>
  <c r="F202" i="1" s="1"/>
  <c r="S202" i="1"/>
  <c r="E203" i="1"/>
  <c r="F203" i="1" s="1"/>
  <c r="P203" i="1" s="1"/>
  <c r="S203" i="1"/>
  <c r="E204" i="1"/>
  <c r="F204" i="1"/>
  <c r="S204" i="1"/>
  <c r="E205" i="1"/>
  <c r="F205" i="1" s="1"/>
  <c r="S205" i="1"/>
  <c r="E206" i="1"/>
  <c r="F206" i="1" s="1"/>
  <c r="S206" i="1"/>
  <c r="E207" i="1"/>
  <c r="F207" i="1" s="1"/>
  <c r="S207" i="1"/>
  <c r="E208" i="1"/>
  <c r="E210" i="2" s="1"/>
  <c r="S208" i="1"/>
  <c r="E209" i="1"/>
  <c r="F209" i="1" s="1"/>
  <c r="S209" i="1"/>
  <c r="E210" i="1"/>
  <c r="F210" i="1"/>
  <c r="S210" i="1"/>
  <c r="E211" i="1"/>
  <c r="E163" i="2" s="1"/>
  <c r="S211" i="1"/>
  <c r="E212" i="1"/>
  <c r="F212" i="1"/>
  <c r="S212" i="1"/>
  <c r="E213" i="1"/>
  <c r="F213" i="1" s="1"/>
  <c r="S213" i="1"/>
  <c r="E214" i="1"/>
  <c r="F214" i="1"/>
  <c r="P214" i="1" s="1"/>
  <c r="S214" i="1"/>
  <c r="E215" i="1"/>
  <c r="F215" i="1"/>
  <c r="G215" i="1"/>
  <c r="K215" i="1"/>
  <c r="S215" i="1"/>
  <c r="E216" i="1"/>
  <c r="E168" i="2" s="1"/>
  <c r="S216" i="1"/>
  <c r="E217" i="1"/>
  <c r="F217" i="1" s="1"/>
  <c r="S217" i="1"/>
  <c r="E218" i="1"/>
  <c r="F218" i="1" s="1"/>
  <c r="P218" i="1" s="1"/>
  <c r="S218" i="1"/>
  <c r="E219" i="1"/>
  <c r="F219" i="1"/>
  <c r="P219" i="1" s="1"/>
  <c r="G219" i="1"/>
  <c r="S219" i="1"/>
  <c r="E220" i="1"/>
  <c r="S220" i="1"/>
  <c r="E221" i="1"/>
  <c r="F221" i="1"/>
  <c r="G221" i="1" s="1"/>
  <c r="K221" i="1" s="1"/>
  <c r="S221" i="1"/>
  <c r="E222" i="1"/>
  <c r="F222" i="1" s="1"/>
  <c r="S222" i="1"/>
  <c r="E223" i="1"/>
  <c r="F223" i="1"/>
  <c r="S223" i="1"/>
  <c r="E224" i="1"/>
  <c r="S224" i="1"/>
  <c r="E225" i="1"/>
  <c r="F225" i="1" s="1"/>
  <c r="S225" i="1"/>
  <c r="E226" i="1"/>
  <c r="F226" i="1"/>
  <c r="G226" i="1"/>
  <c r="K226" i="1"/>
  <c r="S226" i="1"/>
  <c r="E227" i="1"/>
  <c r="F227" i="1" s="1"/>
  <c r="P227" i="1" s="1"/>
  <c r="S227" i="1"/>
  <c r="E228" i="1"/>
  <c r="F228" i="1" s="1"/>
  <c r="S228" i="1"/>
  <c r="E229" i="1"/>
  <c r="F229" i="1" s="1"/>
  <c r="P229" i="1" s="1"/>
  <c r="S229" i="1"/>
  <c r="E230" i="1"/>
  <c r="F230" i="1" s="1"/>
  <c r="G230" i="1" s="1"/>
  <c r="S230" i="1"/>
  <c r="E231" i="1"/>
  <c r="F231" i="1" s="1"/>
  <c r="S231" i="1"/>
  <c r="E232" i="1"/>
  <c r="F232" i="1"/>
  <c r="P232" i="1" s="1"/>
  <c r="S232" i="1"/>
  <c r="E233" i="1"/>
  <c r="F233" i="1"/>
  <c r="S233" i="1"/>
  <c r="E234" i="1"/>
  <c r="E186" i="2" s="1"/>
  <c r="S234" i="1"/>
  <c r="E235" i="1"/>
  <c r="F235" i="1" s="1"/>
  <c r="S235" i="1"/>
  <c r="E236" i="1"/>
  <c r="F236" i="1" s="1"/>
  <c r="S236" i="1"/>
  <c r="E237" i="1"/>
  <c r="F237" i="1"/>
  <c r="P237" i="1" s="1"/>
  <c r="S237" i="1"/>
  <c r="E238" i="1"/>
  <c r="F238" i="1" s="1"/>
  <c r="S238" i="1"/>
  <c r="E239" i="1"/>
  <c r="F239" i="1" s="1"/>
  <c r="P239" i="1" s="1"/>
  <c r="S239" i="1"/>
  <c r="E240" i="1"/>
  <c r="F240" i="1" s="1"/>
  <c r="S240" i="1"/>
  <c r="E242" i="1"/>
  <c r="F242" i="1" s="1"/>
  <c r="G242" i="1" s="1"/>
  <c r="S242" i="1"/>
  <c r="E241" i="1"/>
  <c r="F241" i="1" s="1"/>
  <c r="G241" i="1" s="1"/>
  <c r="K241" i="1" s="1"/>
  <c r="S241" i="1"/>
  <c r="D11" i="4"/>
  <c r="D12" i="4"/>
  <c r="D13" i="4"/>
  <c r="C17" i="4"/>
  <c r="E21" i="4"/>
  <c r="F21" i="4"/>
  <c r="P21" i="4"/>
  <c r="Q21" i="4"/>
  <c r="E22" i="4"/>
  <c r="F22" i="4"/>
  <c r="G22" i="4"/>
  <c r="N22" i="4"/>
  <c r="P22" i="4"/>
  <c r="R22" i="4"/>
  <c r="Q22" i="4"/>
  <c r="E23" i="4"/>
  <c r="F23" i="4"/>
  <c r="G23" i="4"/>
  <c r="N23" i="4"/>
  <c r="P23" i="4"/>
  <c r="Q23" i="4"/>
  <c r="R23" i="4"/>
  <c r="E24" i="4"/>
  <c r="F24" i="4"/>
  <c r="G24" i="4"/>
  <c r="N24" i="4"/>
  <c r="P24" i="4"/>
  <c r="Q24" i="4"/>
  <c r="E25" i="4"/>
  <c r="F25" i="4"/>
  <c r="G25" i="4"/>
  <c r="N25" i="4"/>
  <c r="Q25" i="4"/>
  <c r="E26" i="4"/>
  <c r="F26" i="4"/>
  <c r="Q26" i="4"/>
  <c r="E27" i="4"/>
  <c r="F27" i="4"/>
  <c r="G27" i="4"/>
  <c r="N27" i="4"/>
  <c r="Q27" i="4"/>
  <c r="E28" i="4"/>
  <c r="F28" i="4"/>
  <c r="G28" i="4"/>
  <c r="N28" i="4"/>
  <c r="Q28" i="4"/>
  <c r="E29" i="4"/>
  <c r="F29" i="4"/>
  <c r="G29" i="4"/>
  <c r="N29" i="4"/>
  <c r="P29" i="4"/>
  <c r="Q29" i="4"/>
  <c r="E30" i="4"/>
  <c r="F30" i="4"/>
  <c r="G30" i="4"/>
  <c r="N30" i="4"/>
  <c r="Q30" i="4"/>
  <c r="E31" i="4"/>
  <c r="F31" i="4"/>
  <c r="G31" i="4"/>
  <c r="N31" i="4"/>
  <c r="P31" i="4"/>
  <c r="Q31" i="4"/>
  <c r="R31" i="4"/>
  <c r="E32" i="4"/>
  <c r="F32" i="4"/>
  <c r="P32" i="4"/>
  <c r="R32" i="4"/>
  <c r="G32" i="4"/>
  <c r="N32" i="4"/>
  <c r="Q32" i="4"/>
  <c r="E33" i="4"/>
  <c r="F33" i="4"/>
  <c r="G33" i="4"/>
  <c r="N33" i="4"/>
  <c r="Q33" i="4"/>
  <c r="E34" i="4"/>
  <c r="F34" i="4"/>
  <c r="Q34" i="4"/>
  <c r="E35" i="4"/>
  <c r="F35" i="4"/>
  <c r="G35" i="4"/>
  <c r="N35" i="4"/>
  <c r="Q35" i="4"/>
  <c r="E36" i="4"/>
  <c r="F36" i="4"/>
  <c r="G36" i="4"/>
  <c r="N36" i="4"/>
  <c r="P36" i="4"/>
  <c r="R36" i="4"/>
  <c r="Q36" i="4"/>
  <c r="E37" i="4"/>
  <c r="F37" i="4"/>
  <c r="G37" i="4"/>
  <c r="N37" i="4"/>
  <c r="P37" i="4"/>
  <c r="R37" i="4"/>
  <c r="Q37" i="4"/>
  <c r="E38" i="4"/>
  <c r="F38" i="4"/>
  <c r="G38" i="4"/>
  <c r="N38" i="4"/>
  <c r="Q38" i="4"/>
  <c r="E39" i="4"/>
  <c r="F39" i="4"/>
  <c r="G39" i="4"/>
  <c r="N39" i="4"/>
  <c r="Q39" i="4"/>
  <c r="E40" i="4"/>
  <c r="F40" i="4"/>
  <c r="G40" i="4"/>
  <c r="N40" i="4"/>
  <c r="P40" i="4"/>
  <c r="Q40" i="4"/>
  <c r="E41" i="4"/>
  <c r="F41" i="4"/>
  <c r="G41" i="4"/>
  <c r="M41" i="4"/>
  <c r="Q41" i="4"/>
  <c r="E42" i="4"/>
  <c r="F42" i="4"/>
  <c r="G42" i="4"/>
  <c r="M42" i="4"/>
  <c r="Q42" i="4"/>
  <c r="E43" i="4"/>
  <c r="F43" i="4"/>
  <c r="G43" i="4"/>
  <c r="N43" i="4"/>
  <c r="P43" i="4"/>
  <c r="R43" i="4"/>
  <c r="Q43" i="4"/>
  <c r="E44" i="4"/>
  <c r="F44" i="4"/>
  <c r="G44" i="4"/>
  <c r="N44" i="4"/>
  <c r="Q44" i="4"/>
  <c r="E45" i="4"/>
  <c r="F45" i="4"/>
  <c r="G45" i="4"/>
  <c r="N45" i="4"/>
  <c r="Q45" i="4"/>
  <c r="E46" i="4"/>
  <c r="F46" i="4"/>
  <c r="G46" i="4"/>
  <c r="N46" i="4"/>
  <c r="P46" i="4"/>
  <c r="Q46" i="4"/>
  <c r="E47" i="4"/>
  <c r="F47" i="4"/>
  <c r="G47" i="4"/>
  <c r="N47" i="4"/>
  <c r="Q47" i="4"/>
  <c r="E48" i="4"/>
  <c r="F48" i="4"/>
  <c r="P48" i="4"/>
  <c r="Q48" i="4"/>
  <c r="E49" i="4"/>
  <c r="F49" i="4"/>
  <c r="G49" i="4"/>
  <c r="N49" i="4"/>
  <c r="Q49" i="4"/>
  <c r="E50" i="4"/>
  <c r="F50" i="4"/>
  <c r="G50" i="4"/>
  <c r="N50" i="4"/>
  <c r="Q50" i="4"/>
  <c r="E51" i="4"/>
  <c r="F51" i="4"/>
  <c r="G51" i="4"/>
  <c r="N51" i="4"/>
  <c r="P51" i="4"/>
  <c r="Q51" i="4"/>
  <c r="E52" i="4"/>
  <c r="F52" i="4"/>
  <c r="P52" i="4"/>
  <c r="R52" i="4"/>
  <c r="G52" i="4"/>
  <c r="N52" i="4"/>
  <c r="Q52" i="4"/>
  <c r="E53" i="4"/>
  <c r="F53" i="4"/>
  <c r="G53" i="4"/>
  <c r="N53" i="4"/>
  <c r="P53" i="4"/>
  <c r="R53" i="4"/>
  <c r="Q53" i="4"/>
  <c r="E54" i="4"/>
  <c r="F54" i="4"/>
  <c r="G54" i="4"/>
  <c r="N54" i="4"/>
  <c r="Q54" i="4"/>
  <c r="E55" i="4"/>
  <c r="F55" i="4"/>
  <c r="G55" i="4"/>
  <c r="N55" i="4"/>
  <c r="Q55" i="4"/>
  <c r="E56" i="4"/>
  <c r="F56" i="4"/>
  <c r="Q56" i="4"/>
  <c r="E57" i="4"/>
  <c r="F57" i="4"/>
  <c r="G57" i="4"/>
  <c r="N57" i="4"/>
  <c r="Q57" i="4"/>
  <c r="E58" i="4"/>
  <c r="F58" i="4"/>
  <c r="Q58" i="4"/>
  <c r="E59" i="4"/>
  <c r="F59" i="4"/>
  <c r="P59" i="4"/>
  <c r="Q59" i="4"/>
  <c r="E60" i="4"/>
  <c r="F60" i="4"/>
  <c r="G60" i="4"/>
  <c r="N60" i="4"/>
  <c r="P60" i="4"/>
  <c r="Q60" i="4"/>
  <c r="E61" i="4"/>
  <c r="F61" i="4"/>
  <c r="G61" i="4"/>
  <c r="N61" i="4"/>
  <c r="Q61" i="4"/>
  <c r="E62" i="4"/>
  <c r="F62" i="4"/>
  <c r="G62" i="4"/>
  <c r="N62" i="4"/>
  <c r="P62" i="4"/>
  <c r="R62" i="4"/>
  <c r="Q62" i="4"/>
  <c r="E63" i="4"/>
  <c r="F63" i="4"/>
  <c r="G63" i="4"/>
  <c r="I63" i="4"/>
  <c r="Q63" i="4"/>
  <c r="E64" i="4"/>
  <c r="F64" i="4"/>
  <c r="Q64" i="4"/>
  <c r="E65" i="4"/>
  <c r="F65" i="4"/>
  <c r="G65" i="4"/>
  <c r="N65" i="4"/>
  <c r="Q65" i="4"/>
  <c r="E66" i="4"/>
  <c r="F66" i="4"/>
  <c r="P66" i="4"/>
  <c r="R66" i="4"/>
  <c r="G66" i="4"/>
  <c r="N66" i="4"/>
  <c r="Q66" i="4"/>
  <c r="E67" i="4"/>
  <c r="F67" i="4"/>
  <c r="G67" i="4"/>
  <c r="I67" i="4"/>
  <c r="P67" i="4"/>
  <c r="Q67" i="4"/>
  <c r="E68" i="4"/>
  <c r="F68" i="4"/>
  <c r="G68" i="4"/>
  <c r="N68" i="4"/>
  <c r="Q68" i="4"/>
  <c r="E69" i="4"/>
  <c r="F69" i="4"/>
  <c r="G69" i="4"/>
  <c r="N69" i="4"/>
  <c r="P69" i="4"/>
  <c r="R69" i="4"/>
  <c r="Q69" i="4"/>
  <c r="E70" i="4"/>
  <c r="F70" i="4"/>
  <c r="P70" i="4"/>
  <c r="R70" i="4"/>
  <c r="G70" i="4"/>
  <c r="N70" i="4"/>
  <c r="Q70" i="4"/>
  <c r="E71" i="4"/>
  <c r="F71" i="4"/>
  <c r="G71" i="4"/>
  <c r="N71" i="4"/>
  <c r="Q71" i="4"/>
  <c r="E72" i="4"/>
  <c r="F72" i="4"/>
  <c r="P72" i="4"/>
  <c r="Q72" i="4"/>
  <c r="E73" i="4"/>
  <c r="F73" i="4"/>
  <c r="G73" i="4"/>
  <c r="N73" i="4"/>
  <c r="Q73" i="4"/>
  <c r="E74" i="4"/>
  <c r="F74" i="4"/>
  <c r="G74" i="4"/>
  <c r="N74" i="4"/>
  <c r="P74" i="4"/>
  <c r="R74" i="4"/>
  <c r="Q74" i="4"/>
  <c r="E75" i="4"/>
  <c r="F75" i="4"/>
  <c r="G75" i="4"/>
  <c r="N75" i="4"/>
  <c r="P75" i="4"/>
  <c r="R75" i="4"/>
  <c r="Q75" i="4"/>
  <c r="E76" i="4"/>
  <c r="F76" i="4"/>
  <c r="G76" i="4"/>
  <c r="N76" i="4"/>
  <c r="Q76" i="4"/>
  <c r="E77" i="4"/>
  <c r="F77" i="4"/>
  <c r="Q77" i="4"/>
  <c r="E78" i="4"/>
  <c r="F78" i="4"/>
  <c r="G78" i="4"/>
  <c r="N78" i="4"/>
  <c r="P78" i="4"/>
  <c r="R78" i="4"/>
  <c r="Q78" i="4"/>
  <c r="E79" i="4"/>
  <c r="F79" i="4"/>
  <c r="G79" i="4"/>
  <c r="N79" i="4"/>
  <c r="Q79" i="4"/>
  <c r="E80" i="4"/>
  <c r="F80" i="4"/>
  <c r="Q80" i="4"/>
  <c r="E81" i="4"/>
  <c r="F81" i="4"/>
  <c r="G81" i="4"/>
  <c r="N81" i="4"/>
  <c r="Q81" i="4"/>
  <c r="E82" i="4"/>
  <c r="F82" i="4"/>
  <c r="Q82" i="4"/>
  <c r="E83" i="4"/>
  <c r="F83" i="4"/>
  <c r="G83" i="4"/>
  <c r="N83" i="4"/>
  <c r="P83" i="4"/>
  <c r="Q83" i="4"/>
  <c r="E84" i="4"/>
  <c r="F84" i="4"/>
  <c r="P84" i="4"/>
  <c r="G84" i="4"/>
  <c r="N84" i="4"/>
  <c r="Q84" i="4"/>
  <c r="E85" i="4"/>
  <c r="F85" i="4"/>
  <c r="G85" i="4"/>
  <c r="N85" i="4"/>
  <c r="P85" i="4"/>
  <c r="Q85" i="4"/>
  <c r="E86" i="4"/>
  <c r="F86" i="4"/>
  <c r="G86" i="4"/>
  <c r="N86" i="4"/>
  <c r="Q86" i="4"/>
  <c r="E87" i="4"/>
  <c r="F87" i="4"/>
  <c r="Q87" i="4"/>
  <c r="E88" i="4"/>
  <c r="F88" i="4"/>
  <c r="G88" i="4"/>
  <c r="M88" i="4"/>
  <c r="Q88" i="4"/>
  <c r="E89" i="4"/>
  <c r="F89" i="4"/>
  <c r="Q89" i="4"/>
  <c r="E90" i="4"/>
  <c r="F90" i="4"/>
  <c r="G90" i="4"/>
  <c r="N90" i="4"/>
  <c r="P90" i="4"/>
  <c r="Q90" i="4"/>
  <c r="E91" i="4"/>
  <c r="F91" i="4"/>
  <c r="Q91" i="4"/>
  <c r="E92" i="4"/>
  <c r="F92" i="4"/>
  <c r="G92" i="4"/>
  <c r="J92" i="4"/>
  <c r="Q92" i="4"/>
  <c r="E93" i="4"/>
  <c r="F93" i="4"/>
  <c r="P93" i="4"/>
  <c r="G93" i="4"/>
  <c r="J93" i="4"/>
  <c r="Q93" i="4"/>
  <c r="E94" i="4"/>
  <c r="F94" i="4"/>
  <c r="Q94" i="4"/>
  <c r="E95" i="4"/>
  <c r="F95" i="4"/>
  <c r="P95" i="4"/>
  <c r="G95" i="4"/>
  <c r="N95" i="4"/>
  <c r="Q95" i="4"/>
  <c r="E96" i="4"/>
  <c r="F96" i="4"/>
  <c r="P96" i="4"/>
  <c r="Q96" i="4"/>
  <c r="E97" i="4"/>
  <c r="F97" i="4"/>
  <c r="G97" i="4"/>
  <c r="N97" i="4"/>
  <c r="Q97" i="4"/>
  <c r="E98" i="4"/>
  <c r="F98" i="4"/>
  <c r="P98" i="4"/>
  <c r="Q98" i="4"/>
  <c r="E99" i="4"/>
  <c r="F99" i="4"/>
  <c r="Q99" i="4"/>
  <c r="E100" i="4"/>
  <c r="F100" i="4"/>
  <c r="P100" i="4"/>
  <c r="G100" i="4"/>
  <c r="N100" i="4"/>
  <c r="Q100" i="4"/>
  <c r="E101" i="4"/>
  <c r="F101" i="4"/>
  <c r="G101" i="4"/>
  <c r="N101" i="4"/>
  <c r="Q101" i="4"/>
  <c r="E102" i="4"/>
  <c r="F102" i="4"/>
  <c r="P102" i="4"/>
  <c r="G102" i="4"/>
  <c r="N102" i="4"/>
  <c r="Q102" i="4"/>
  <c r="E103" i="4"/>
  <c r="F103" i="4"/>
  <c r="P103" i="4"/>
  <c r="Q103" i="4"/>
  <c r="E104" i="4"/>
  <c r="F104" i="4"/>
  <c r="G104" i="4"/>
  <c r="N104" i="4"/>
  <c r="Q104" i="4"/>
  <c r="E105" i="4"/>
  <c r="F105" i="4"/>
  <c r="P105" i="4"/>
  <c r="Q105" i="4"/>
  <c r="E106" i="4"/>
  <c r="F106" i="4"/>
  <c r="Q106" i="4"/>
  <c r="E107" i="4"/>
  <c r="F107" i="4"/>
  <c r="G107" i="4"/>
  <c r="N107" i="4"/>
  <c r="P107" i="4"/>
  <c r="R107" i="4"/>
  <c r="Q107" i="4"/>
  <c r="E108" i="4"/>
  <c r="F108" i="4"/>
  <c r="Q108" i="4"/>
  <c r="E109" i="4"/>
  <c r="F109" i="4"/>
  <c r="G109" i="4"/>
  <c r="N109" i="4"/>
  <c r="Q109" i="4"/>
  <c r="E110" i="4"/>
  <c r="F110" i="4"/>
  <c r="P110" i="4"/>
  <c r="Q110" i="4"/>
  <c r="E111" i="4"/>
  <c r="F111" i="4"/>
  <c r="G111" i="4"/>
  <c r="J111" i="4"/>
  <c r="Q111" i="4"/>
  <c r="E112" i="4"/>
  <c r="F112" i="4"/>
  <c r="G112" i="4"/>
  <c r="N112" i="4"/>
  <c r="Q112" i="4"/>
  <c r="E113" i="4"/>
  <c r="F113" i="4"/>
  <c r="P113" i="4"/>
  <c r="R113" i="4"/>
  <c r="G113" i="4"/>
  <c r="N113" i="4"/>
  <c r="Q113" i="4"/>
  <c r="E114" i="4"/>
  <c r="F114" i="4"/>
  <c r="Q114" i="4"/>
  <c r="E115" i="4"/>
  <c r="F115" i="4"/>
  <c r="P115" i="4"/>
  <c r="R115" i="4"/>
  <c r="G115" i="4"/>
  <c r="N115" i="4"/>
  <c r="Q115" i="4"/>
  <c r="E116" i="4"/>
  <c r="F116" i="4"/>
  <c r="Q116" i="4"/>
  <c r="E117" i="4"/>
  <c r="F117" i="4"/>
  <c r="Q117" i="4"/>
  <c r="E118" i="4"/>
  <c r="F118" i="4"/>
  <c r="P118" i="4"/>
  <c r="G118" i="4"/>
  <c r="N118" i="4"/>
  <c r="Q118" i="4"/>
  <c r="E119" i="4"/>
  <c r="F119" i="4"/>
  <c r="G119" i="4"/>
  <c r="N119" i="4"/>
  <c r="P119" i="4"/>
  <c r="Q119" i="4"/>
  <c r="R119" i="4"/>
  <c r="E120" i="4"/>
  <c r="F120" i="4"/>
  <c r="G120" i="4"/>
  <c r="N120" i="4"/>
  <c r="P120" i="4"/>
  <c r="R120" i="4"/>
  <c r="Q120" i="4"/>
  <c r="E121" i="4"/>
  <c r="F121" i="4"/>
  <c r="G121" i="4"/>
  <c r="N121" i="4"/>
  <c r="P121" i="4"/>
  <c r="R121" i="4"/>
  <c r="Q121" i="4"/>
  <c r="E122" i="4"/>
  <c r="F122" i="4"/>
  <c r="Q122" i="4"/>
  <c r="E123" i="4"/>
  <c r="F123" i="4"/>
  <c r="G123" i="4"/>
  <c r="M123" i="4"/>
  <c r="Q123" i="4"/>
  <c r="E124" i="4"/>
  <c r="F124" i="4"/>
  <c r="Q124" i="4"/>
  <c r="E125" i="4"/>
  <c r="F125" i="4"/>
  <c r="P125" i="4"/>
  <c r="Q125" i="4"/>
  <c r="E126" i="4"/>
  <c r="F126" i="4"/>
  <c r="P126" i="4"/>
  <c r="Q126" i="4"/>
  <c r="E127" i="4"/>
  <c r="F127" i="4"/>
  <c r="G127" i="4"/>
  <c r="M127" i="4"/>
  <c r="P127" i="4"/>
  <c r="Q127" i="4"/>
  <c r="E128" i="4"/>
  <c r="F128" i="4"/>
  <c r="G128" i="4"/>
  <c r="N128" i="4"/>
  <c r="P128" i="4"/>
  <c r="R128" i="4"/>
  <c r="Q128" i="4"/>
  <c r="E129" i="4"/>
  <c r="F129" i="4"/>
  <c r="Q129" i="4"/>
  <c r="E130" i="4"/>
  <c r="F130" i="4"/>
  <c r="P130" i="4"/>
  <c r="G130" i="4"/>
  <c r="I130" i="4"/>
  <c r="Q130" i="4"/>
  <c r="E131" i="4"/>
  <c r="F131" i="4"/>
  <c r="G131" i="4"/>
  <c r="J131" i="4"/>
  <c r="Q131" i="4"/>
  <c r="E132" i="4"/>
  <c r="F132" i="4"/>
  <c r="Q132" i="4"/>
  <c r="E133" i="4"/>
  <c r="F133" i="4"/>
  <c r="Q133" i="4"/>
  <c r="E134" i="4"/>
  <c r="F134" i="4"/>
  <c r="Q134" i="4"/>
  <c r="E135" i="4"/>
  <c r="F135" i="4"/>
  <c r="Q135" i="4"/>
  <c r="E136" i="4"/>
  <c r="F136" i="4"/>
  <c r="G136" i="4"/>
  <c r="I136" i="4"/>
  <c r="Q136" i="4"/>
  <c r="E137" i="4"/>
  <c r="F137" i="4"/>
  <c r="G137" i="4"/>
  <c r="P137" i="4"/>
  <c r="Q137" i="4"/>
  <c r="E138" i="4"/>
  <c r="F138" i="4"/>
  <c r="Q138" i="4"/>
  <c r="E139" i="4"/>
  <c r="F139" i="4"/>
  <c r="P139" i="4"/>
  <c r="Q139" i="4"/>
  <c r="E140" i="4"/>
  <c r="F140" i="4"/>
  <c r="Q140" i="4"/>
  <c r="E141" i="4"/>
  <c r="F141" i="4"/>
  <c r="G141" i="4"/>
  <c r="J141" i="4"/>
  <c r="Q141" i="4"/>
  <c r="E142" i="4"/>
  <c r="F142" i="4"/>
  <c r="Q142" i="4"/>
  <c r="E143" i="4"/>
  <c r="F143" i="4"/>
  <c r="G143" i="4"/>
  <c r="J143" i="4"/>
  <c r="P143" i="4"/>
  <c r="Q143" i="4"/>
  <c r="E144" i="4"/>
  <c r="F144" i="4"/>
  <c r="Q144" i="4"/>
  <c r="E145" i="4"/>
  <c r="F145" i="4"/>
  <c r="G145" i="4"/>
  <c r="J145" i="4"/>
  <c r="P145" i="4"/>
  <c r="Q145" i="4"/>
  <c r="E146" i="4"/>
  <c r="F146" i="4"/>
  <c r="Q146" i="4"/>
  <c r="E147" i="4"/>
  <c r="F147" i="4"/>
  <c r="P147" i="4"/>
  <c r="Q147" i="4"/>
  <c r="E148" i="4"/>
  <c r="F148" i="4"/>
  <c r="Q148" i="4"/>
  <c r="E149" i="4"/>
  <c r="F149" i="4"/>
  <c r="G149" i="4"/>
  <c r="J149" i="4"/>
  <c r="Q149" i="4"/>
  <c r="E150" i="4"/>
  <c r="F150" i="4"/>
  <c r="Q150" i="4"/>
  <c r="E151" i="4"/>
  <c r="F151" i="4"/>
  <c r="Q151" i="4"/>
  <c r="E152" i="4"/>
  <c r="F152" i="4"/>
  <c r="Q152" i="4"/>
  <c r="E153" i="4"/>
  <c r="F153" i="4"/>
  <c r="Q153" i="4"/>
  <c r="E154" i="4"/>
  <c r="F154" i="4"/>
  <c r="Q154" i="4"/>
  <c r="E155" i="4"/>
  <c r="F155" i="4"/>
  <c r="Q155" i="4"/>
  <c r="E156" i="4"/>
  <c r="F156" i="4"/>
  <c r="Q156" i="4"/>
  <c r="E157" i="4"/>
  <c r="F157" i="4"/>
  <c r="Q157" i="4"/>
  <c r="E158" i="4"/>
  <c r="F158" i="4"/>
  <c r="Q158" i="4"/>
  <c r="E159" i="4"/>
  <c r="F159" i="4"/>
  <c r="Q159" i="4"/>
  <c r="E160" i="4"/>
  <c r="F160" i="4"/>
  <c r="Q160" i="4"/>
  <c r="E161" i="4"/>
  <c r="F161" i="4"/>
  <c r="Q161" i="4"/>
  <c r="E162" i="4"/>
  <c r="F162" i="4"/>
  <c r="Q162" i="4"/>
  <c r="E163" i="4"/>
  <c r="F163" i="4"/>
  <c r="Q163" i="4"/>
  <c r="E164" i="4"/>
  <c r="F164" i="4"/>
  <c r="Q164" i="4"/>
  <c r="E165" i="4"/>
  <c r="F165" i="4"/>
  <c r="Q165" i="4"/>
  <c r="E166" i="4"/>
  <c r="F166" i="4"/>
  <c r="Q166" i="4"/>
  <c r="E167" i="4"/>
  <c r="F167" i="4"/>
  <c r="Q167" i="4"/>
  <c r="E168" i="4"/>
  <c r="F168" i="4"/>
  <c r="Q168" i="4"/>
  <c r="E169" i="4"/>
  <c r="F169" i="4"/>
  <c r="Q169" i="4"/>
  <c r="E170" i="4"/>
  <c r="F170" i="4"/>
  <c r="Q170" i="4"/>
  <c r="E171" i="4"/>
  <c r="F171" i="4"/>
  <c r="Q171" i="4"/>
  <c r="E172" i="4"/>
  <c r="F172" i="4"/>
  <c r="Q172" i="4"/>
  <c r="E173" i="4"/>
  <c r="F173" i="4"/>
  <c r="Q173" i="4"/>
  <c r="E174" i="4"/>
  <c r="F174" i="4"/>
  <c r="Q174" i="4"/>
  <c r="E175" i="4"/>
  <c r="F175" i="4"/>
  <c r="Q175" i="4"/>
  <c r="E176" i="4"/>
  <c r="F176" i="4"/>
  <c r="Q176" i="4"/>
  <c r="E177" i="4"/>
  <c r="F177" i="4"/>
  <c r="Q177" i="4"/>
  <c r="E178" i="4"/>
  <c r="F178" i="4"/>
  <c r="Q178" i="4"/>
  <c r="E179" i="4"/>
  <c r="F179" i="4"/>
  <c r="Q179" i="4"/>
  <c r="E180" i="4"/>
  <c r="F180" i="4"/>
  <c r="Q180" i="4"/>
  <c r="E181" i="4"/>
  <c r="F181" i="4"/>
  <c r="Q181" i="4"/>
  <c r="E182" i="4"/>
  <c r="F182" i="4"/>
  <c r="Q182" i="4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F75" i="2"/>
  <c r="D75" i="2"/>
  <c r="G75" i="2"/>
  <c r="C75" i="2"/>
  <c r="H75" i="2"/>
  <c r="A76" i="2"/>
  <c r="B76" i="2"/>
  <c r="F76" i="2"/>
  <c r="D76" i="2"/>
  <c r="G76" i="2"/>
  <c r="C76" i="2"/>
  <c r="E76" i="2"/>
  <c r="H76" i="2"/>
  <c r="A77" i="2"/>
  <c r="B77" i="2"/>
  <c r="F77" i="2"/>
  <c r="D77" i="2"/>
  <c r="G77" i="2"/>
  <c r="C77" i="2"/>
  <c r="E77" i="2"/>
  <c r="H77" i="2"/>
  <c r="A78" i="2"/>
  <c r="B78" i="2"/>
  <c r="F78" i="2"/>
  <c r="D78" i="2"/>
  <c r="G78" i="2"/>
  <c r="C78" i="2"/>
  <c r="H78" i="2"/>
  <c r="A79" i="2"/>
  <c r="B79" i="2"/>
  <c r="F79" i="2"/>
  <c r="D79" i="2"/>
  <c r="G79" i="2"/>
  <c r="C79" i="2"/>
  <c r="H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C118" i="2"/>
  <c r="E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D136" i="2"/>
  <c r="E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E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D160" i="2"/>
  <c r="E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H163" i="2"/>
  <c r="A164" i="2"/>
  <c r="C164" i="2"/>
  <c r="D164" i="2"/>
  <c r="E164" i="2"/>
  <c r="G164" i="2"/>
  <c r="H164" i="2"/>
  <c r="B164" i="2"/>
  <c r="A165" i="2"/>
  <c r="B165" i="2"/>
  <c r="D165" i="2"/>
  <c r="G165" i="2"/>
  <c r="C165" i="2"/>
  <c r="E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C170" i="2"/>
  <c r="E170" i="2"/>
  <c r="D170" i="2"/>
  <c r="G170" i="2"/>
  <c r="H170" i="2"/>
  <c r="B170" i="2"/>
  <c r="A171" i="2"/>
  <c r="B171" i="2"/>
  <c r="D171" i="2"/>
  <c r="G171" i="2"/>
  <c r="C171" i="2"/>
  <c r="E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E175" i="2"/>
  <c r="H175" i="2"/>
  <c r="A176" i="2"/>
  <c r="C176" i="2"/>
  <c r="D176" i="2"/>
  <c r="G176" i="2"/>
  <c r="H176" i="2"/>
  <c r="B176" i="2"/>
  <c r="A177" i="2"/>
  <c r="B177" i="2"/>
  <c r="D177" i="2"/>
  <c r="G177" i="2"/>
  <c r="C177" i="2"/>
  <c r="E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E180" i="2"/>
  <c r="G180" i="2"/>
  <c r="H180" i="2"/>
  <c r="B180" i="2"/>
  <c r="A181" i="2"/>
  <c r="B181" i="2"/>
  <c r="D181" i="2"/>
  <c r="G181" i="2"/>
  <c r="C181" i="2"/>
  <c r="E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E185" i="2"/>
  <c r="H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C200" i="2"/>
  <c r="D200" i="2"/>
  <c r="G200" i="2"/>
  <c r="H200" i="2"/>
  <c r="B200" i="2"/>
  <c r="A201" i="2"/>
  <c r="B201" i="2"/>
  <c r="D201" i="2"/>
  <c r="G201" i="2"/>
  <c r="C201" i="2"/>
  <c r="E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G208" i="2"/>
  <c r="H208" i="2"/>
  <c r="B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E211" i="2"/>
  <c r="H211" i="2"/>
  <c r="G4" i="3"/>
  <c r="G5" i="3"/>
  <c r="G6" i="3"/>
  <c r="G7" i="3"/>
  <c r="A9" i="3"/>
  <c r="C9" i="3" s="1"/>
  <c r="B10" i="3"/>
  <c r="L12" i="3"/>
  <c r="D15" i="3"/>
  <c r="J15" i="3"/>
  <c r="C16" i="3"/>
  <c r="C15" i="3"/>
  <c r="D16" i="3"/>
  <c r="E16" i="3"/>
  <c r="E15" i="3"/>
  <c r="F16" i="3"/>
  <c r="F15" i="3"/>
  <c r="F12" i="3"/>
  <c r="G16" i="3"/>
  <c r="G15" i="3"/>
  <c r="H16" i="3"/>
  <c r="H15" i="3"/>
  <c r="I16" i="3"/>
  <c r="I15" i="3"/>
  <c r="J16" i="3"/>
  <c r="K16" i="3"/>
  <c r="K15" i="3"/>
  <c r="L16" i="3"/>
  <c r="L15" i="3"/>
  <c r="M16" i="3"/>
  <c r="M15" i="3"/>
  <c r="N16" i="3"/>
  <c r="N15" i="3"/>
  <c r="O16" i="3"/>
  <c r="O15" i="3"/>
  <c r="P16" i="3"/>
  <c r="P15" i="3"/>
  <c r="P12" i="3"/>
  <c r="Q16" i="3"/>
  <c r="Q15" i="3"/>
  <c r="D21" i="3"/>
  <c r="E21" i="3"/>
  <c r="G21" i="3"/>
  <c r="D22" i="3"/>
  <c r="E22" i="3"/>
  <c r="F22" i="3"/>
  <c r="G22" i="3"/>
  <c r="H22" i="3"/>
  <c r="I22" i="3"/>
  <c r="J22" i="3"/>
  <c r="D23" i="3"/>
  <c r="F23" i="3"/>
  <c r="E23" i="3"/>
  <c r="G23" i="3"/>
  <c r="J23" i="3"/>
  <c r="D24" i="3"/>
  <c r="J24" i="3"/>
  <c r="E24" i="3"/>
  <c r="G24" i="3"/>
  <c r="I24" i="3"/>
  <c r="K24" i="3"/>
  <c r="D25" i="3"/>
  <c r="E25" i="3"/>
  <c r="H25" i="3"/>
  <c r="D26" i="3"/>
  <c r="H26" i="3"/>
  <c r="E26" i="3"/>
  <c r="F26" i="3"/>
  <c r="G26" i="3"/>
  <c r="I26" i="3"/>
  <c r="J26" i="3"/>
  <c r="K26" i="3"/>
  <c r="D27" i="3"/>
  <c r="J27" i="3"/>
  <c r="E27" i="3"/>
  <c r="G27" i="3"/>
  <c r="D28" i="3"/>
  <c r="F28" i="3"/>
  <c r="E28" i="3"/>
  <c r="H28" i="3"/>
  <c r="I28" i="3"/>
  <c r="D29" i="3"/>
  <c r="E29" i="3"/>
  <c r="G29" i="3"/>
  <c r="F29" i="3"/>
  <c r="L29" i="3"/>
  <c r="D30" i="3"/>
  <c r="E30" i="3"/>
  <c r="K30" i="3"/>
  <c r="F30" i="3"/>
  <c r="H30" i="3"/>
  <c r="I30" i="3"/>
  <c r="J30" i="3"/>
  <c r="D31" i="3"/>
  <c r="E31" i="3"/>
  <c r="F31" i="3"/>
  <c r="G31" i="3"/>
  <c r="H31" i="3"/>
  <c r="J31" i="3"/>
  <c r="L31" i="3"/>
  <c r="D32" i="3"/>
  <c r="J32" i="3"/>
  <c r="E32" i="3"/>
  <c r="G32" i="3"/>
  <c r="I32" i="3"/>
  <c r="K32" i="3"/>
  <c r="D33" i="3"/>
  <c r="I33" i="3"/>
  <c r="E33" i="3"/>
  <c r="F33" i="3"/>
  <c r="H33" i="3"/>
  <c r="J33" i="3"/>
  <c r="D34" i="3"/>
  <c r="H34" i="3"/>
  <c r="E34" i="3"/>
  <c r="F34" i="3"/>
  <c r="I34" i="3"/>
  <c r="J34" i="3"/>
  <c r="D35" i="3"/>
  <c r="F35" i="3"/>
  <c r="E35" i="3"/>
  <c r="G35" i="3"/>
  <c r="H35" i="3"/>
  <c r="J35" i="3"/>
  <c r="D36" i="3"/>
  <c r="F36" i="3"/>
  <c r="E36" i="3"/>
  <c r="G36" i="3"/>
  <c r="H36" i="3"/>
  <c r="I36" i="3"/>
  <c r="K36" i="3"/>
  <c r="D37" i="3"/>
  <c r="I37" i="3"/>
  <c r="E37" i="3"/>
  <c r="G37" i="3"/>
  <c r="F37" i="3"/>
  <c r="J37" i="3"/>
  <c r="L37" i="3"/>
  <c r="D38" i="3"/>
  <c r="E38" i="3"/>
  <c r="F38" i="3"/>
  <c r="G38" i="3"/>
  <c r="H38" i="3"/>
  <c r="I38" i="3"/>
  <c r="J38" i="3"/>
  <c r="D39" i="3"/>
  <c r="E39" i="3"/>
  <c r="F39" i="3"/>
  <c r="G39" i="3"/>
  <c r="J39" i="3"/>
  <c r="D40" i="3"/>
  <c r="J40" i="3"/>
  <c r="E40" i="3"/>
  <c r="G40" i="3"/>
  <c r="I40" i="3"/>
  <c r="K40" i="3"/>
  <c r="D41" i="3"/>
  <c r="E41" i="3"/>
  <c r="H41" i="3"/>
  <c r="D42" i="3"/>
  <c r="H42" i="3"/>
  <c r="E42" i="3"/>
  <c r="F42" i="3"/>
  <c r="G42" i="3"/>
  <c r="I42" i="3"/>
  <c r="J42" i="3"/>
  <c r="K42" i="3"/>
  <c r="D43" i="3"/>
  <c r="J43" i="3"/>
  <c r="E43" i="3"/>
  <c r="G43" i="3"/>
  <c r="D44" i="3"/>
  <c r="F44" i="3"/>
  <c r="E44" i="3"/>
  <c r="H44" i="3"/>
  <c r="I44" i="3"/>
  <c r="D45" i="3"/>
  <c r="E45" i="3"/>
  <c r="G45" i="3"/>
  <c r="F45" i="3"/>
  <c r="L45" i="3"/>
  <c r="D46" i="3"/>
  <c r="E46" i="3"/>
  <c r="F46" i="3"/>
  <c r="H46" i="3"/>
  <c r="I46" i="3"/>
  <c r="J46" i="3"/>
  <c r="K46" i="3"/>
  <c r="D47" i="3"/>
  <c r="E47" i="3"/>
  <c r="F47" i="3"/>
  <c r="G47" i="3"/>
  <c r="H47" i="3"/>
  <c r="J47" i="3"/>
  <c r="L47" i="3"/>
  <c r="D48" i="3"/>
  <c r="J48" i="3"/>
  <c r="E48" i="3"/>
  <c r="G48" i="3"/>
  <c r="I48" i="3"/>
  <c r="K48" i="3"/>
  <c r="D49" i="3"/>
  <c r="I49" i="3"/>
  <c r="E49" i="3"/>
  <c r="F49" i="3"/>
  <c r="J49" i="3"/>
  <c r="D50" i="3"/>
  <c r="H50" i="3"/>
  <c r="E50" i="3"/>
  <c r="F50" i="3"/>
  <c r="G50" i="3"/>
  <c r="I50" i="3"/>
  <c r="J50" i="3"/>
  <c r="K50" i="3"/>
  <c r="D51" i="3"/>
  <c r="F51" i="3"/>
  <c r="E51" i="3"/>
  <c r="G51" i="3"/>
  <c r="H51" i="3"/>
  <c r="J51" i="3"/>
  <c r="D52" i="3"/>
  <c r="F52" i="3"/>
  <c r="E52" i="3"/>
  <c r="G52" i="3"/>
  <c r="H52" i="3"/>
  <c r="I52" i="3"/>
  <c r="K52" i="3"/>
  <c r="D53" i="3"/>
  <c r="J53" i="3"/>
  <c r="E53" i="3"/>
  <c r="G53" i="3"/>
  <c r="H53" i="3"/>
  <c r="D54" i="3"/>
  <c r="E54" i="3"/>
  <c r="L54" i="3"/>
  <c r="F54" i="3"/>
  <c r="H54" i="3"/>
  <c r="I54" i="3"/>
  <c r="J54" i="3"/>
  <c r="D55" i="3"/>
  <c r="I55" i="3"/>
  <c r="E55" i="3"/>
  <c r="F55" i="3"/>
  <c r="G55" i="3"/>
  <c r="H55" i="3"/>
  <c r="J55" i="3"/>
  <c r="K55" i="3"/>
  <c r="L55" i="3"/>
  <c r="D56" i="3"/>
  <c r="E56" i="3"/>
  <c r="G56" i="3"/>
  <c r="H56" i="3"/>
  <c r="I56" i="3"/>
  <c r="L56" i="3"/>
  <c r="D57" i="3"/>
  <c r="H57" i="3"/>
  <c r="E57" i="3"/>
  <c r="L57" i="3"/>
  <c r="D58" i="3"/>
  <c r="H58" i="3"/>
  <c r="E58" i="3"/>
  <c r="L58" i="3"/>
  <c r="F58" i="3"/>
  <c r="G58" i="3"/>
  <c r="I58" i="3"/>
  <c r="J58" i="3"/>
  <c r="K58" i="3"/>
  <c r="D59" i="3"/>
  <c r="E59" i="3"/>
  <c r="G59" i="3"/>
  <c r="H59" i="3"/>
  <c r="L59" i="3"/>
  <c r="D60" i="3"/>
  <c r="E60" i="3"/>
  <c r="G60" i="3"/>
  <c r="H60" i="3"/>
  <c r="D61" i="3"/>
  <c r="E61" i="3"/>
  <c r="I61" i="3"/>
  <c r="J61" i="3"/>
  <c r="D62" i="3"/>
  <c r="E62" i="3"/>
  <c r="F62" i="3"/>
  <c r="G62" i="3"/>
  <c r="H62" i="3"/>
  <c r="I62" i="3"/>
  <c r="J62" i="3"/>
  <c r="D63" i="3"/>
  <c r="E63" i="3"/>
  <c r="G63" i="3"/>
  <c r="H63" i="3"/>
  <c r="D64" i="3"/>
  <c r="E64" i="3"/>
  <c r="G64" i="3"/>
  <c r="H64" i="3"/>
  <c r="D65" i="3"/>
  <c r="E65" i="3"/>
  <c r="J65" i="3"/>
  <c r="D66" i="3"/>
  <c r="H66" i="3"/>
  <c r="E66" i="3"/>
  <c r="F66" i="3"/>
  <c r="I66" i="3"/>
  <c r="J66" i="3"/>
  <c r="D67" i="3"/>
  <c r="E67" i="3"/>
  <c r="G67" i="3"/>
  <c r="H67" i="3"/>
  <c r="D68" i="3"/>
  <c r="E68" i="3"/>
  <c r="I68" i="3"/>
  <c r="D69" i="3"/>
  <c r="E69" i="3"/>
  <c r="D70" i="3"/>
  <c r="E70" i="3"/>
  <c r="F70" i="3"/>
  <c r="H70" i="3"/>
  <c r="I70" i="3"/>
  <c r="J70" i="3"/>
  <c r="D71" i="3"/>
  <c r="E71" i="3"/>
  <c r="G71" i="3"/>
  <c r="H71" i="3"/>
  <c r="D72" i="3"/>
  <c r="E72" i="3"/>
  <c r="I72" i="3"/>
  <c r="D73" i="3"/>
  <c r="E73" i="3"/>
  <c r="D74" i="3"/>
  <c r="H74" i="3"/>
  <c r="E74" i="3"/>
  <c r="F74" i="3"/>
  <c r="I74" i="3"/>
  <c r="J74" i="3"/>
  <c r="D75" i="3"/>
  <c r="E75" i="3"/>
  <c r="G75" i="3"/>
  <c r="D76" i="3"/>
  <c r="E76" i="3"/>
  <c r="I76" i="3"/>
  <c r="D77" i="3"/>
  <c r="H77" i="3"/>
  <c r="E77" i="3"/>
  <c r="I77" i="3"/>
  <c r="D78" i="3"/>
  <c r="E78" i="3"/>
  <c r="L78" i="3"/>
  <c r="F78" i="3"/>
  <c r="G78" i="3"/>
  <c r="H78" i="3"/>
  <c r="I78" i="3"/>
  <c r="J78" i="3"/>
  <c r="K78" i="3"/>
  <c r="D79" i="3"/>
  <c r="E79" i="3"/>
  <c r="F79" i="3"/>
  <c r="H79" i="3"/>
  <c r="I79" i="3"/>
  <c r="J79" i="3"/>
  <c r="D80" i="3"/>
  <c r="H80" i="3"/>
  <c r="E80" i="3"/>
  <c r="F80" i="3"/>
  <c r="G80" i="3"/>
  <c r="I80" i="3"/>
  <c r="J80" i="3"/>
  <c r="K80" i="3"/>
  <c r="L80" i="3"/>
  <c r="D81" i="3"/>
  <c r="E81" i="3"/>
  <c r="G81" i="3"/>
  <c r="H81" i="3"/>
  <c r="J81" i="3"/>
  <c r="K81" i="3"/>
  <c r="D82" i="3"/>
  <c r="E82" i="3"/>
  <c r="H82" i="3"/>
  <c r="I82" i="3"/>
  <c r="D83" i="3"/>
  <c r="E83" i="3"/>
  <c r="D84" i="3"/>
  <c r="E84" i="3"/>
  <c r="L84" i="3"/>
  <c r="F84" i="3"/>
  <c r="G84" i="3"/>
  <c r="H84" i="3"/>
  <c r="I84" i="3"/>
  <c r="J84" i="3"/>
  <c r="K84" i="3"/>
  <c r="D85" i="3"/>
  <c r="E85" i="3"/>
  <c r="F85" i="3"/>
  <c r="G85" i="3"/>
  <c r="H85" i="3"/>
  <c r="K85" i="3"/>
  <c r="L85" i="3"/>
  <c r="D86" i="3"/>
  <c r="E86" i="3"/>
  <c r="G86" i="3"/>
  <c r="D87" i="3"/>
  <c r="E87" i="3"/>
  <c r="F87" i="3"/>
  <c r="H87" i="3"/>
  <c r="I87" i="3"/>
  <c r="J87" i="3"/>
  <c r="D88" i="3"/>
  <c r="H88" i="3"/>
  <c r="E88" i="3"/>
  <c r="F88" i="3"/>
  <c r="G88" i="3"/>
  <c r="I88" i="3"/>
  <c r="J88" i="3"/>
  <c r="K88" i="3"/>
  <c r="L88" i="3"/>
  <c r="D89" i="3"/>
  <c r="E89" i="3"/>
  <c r="G89" i="3"/>
  <c r="H89" i="3"/>
  <c r="D90" i="3"/>
  <c r="I90" i="3"/>
  <c r="E90" i="3"/>
  <c r="K90" i="3"/>
  <c r="H90" i="3"/>
  <c r="L90" i="3"/>
  <c r="D91" i="3"/>
  <c r="H91" i="3"/>
  <c r="E91" i="3"/>
  <c r="J91" i="3"/>
  <c r="D92" i="3"/>
  <c r="E92" i="3"/>
  <c r="L92" i="3"/>
  <c r="F92" i="3"/>
  <c r="G92" i="3"/>
  <c r="H92" i="3"/>
  <c r="I92" i="3"/>
  <c r="J92" i="3"/>
  <c r="D93" i="3"/>
  <c r="E93" i="3"/>
  <c r="F93" i="3"/>
  <c r="G93" i="3"/>
  <c r="K93" i="3"/>
  <c r="L93" i="3"/>
  <c r="D94" i="3"/>
  <c r="H94" i="3"/>
  <c r="E94" i="3"/>
  <c r="G94" i="3"/>
  <c r="I94" i="3"/>
  <c r="D95" i="3"/>
  <c r="E95" i="3"/>
  <c r="F95" i="3"/>
  <c r="H95" i="3"/>
  <c r="I95" i="3"/>
  <c r="J95" i="3"/>
  <c r="K95" i="3"/>
  <c r="D96" i="3"/>
  <c r="H96" i="3"/>
  <c r="E96" i="3"/>
  <c r="F96" i="3"/>
  <c r="G96" i="3"/>
  <c r="J96" i="3"/>
  <c r="K96" i="3"/>
  <c r="L96" i="3"/>
  <c r="D97" i="3"/>
  <c r="E97" i="3"/>
  <c r="K97" i="3"/>
  <c r="G97" i="3"/>
  <c r="H97" i="3"/>
  <c r="J97" i="3"/>
  <c r="L97" i="3"/>
  <c r="D98" i="3"/>
  <c r="J98" i="3"/>
  <c r="E98" i="3"/>
  <c r="H98" i="3"/>
  <c r="D99" i="3"/>
  <c r="H99" i="3"/>
  <c r="E99" i="3"/>
  <c r="G99" i="3"/>
  <c r="I99" i="3"/>
  <c r="D100" i="3"/>
  <c r="E100" i="3"/>
  <c r="L100" i="3"/>
  <c r="F100" i="3"/>
  <c r="H100" i="3"/>
  <c r="I100" i="3"/>
  <c r="J100" i="3"/>
  <c r="D101" i="3"/>
  <c r="E101" i="3"/>
  <c r="F101" i="3"/>
  <c r="G101" i="3"/>
  <c r="H101" i="3"/>
  <c r="I101" i="3"/>
  <c r="J101" i="3"/>
  <c r="K101" i="3"/>
  <c r="L101" i="3"/>
  <c r="D102" i="3"/>
  <c r="F102" i="3"/>
  <c r="E102" i="3"/>
  <c r="L102" i="3"/>
  <c r="I102" i="3"/>
  <c r="D103" i="3"/>
  <c r="F103" i="3"/>
  <c r="E103" i="3"/>
  <c r="G103" i="3"/>
  <c r="H103" i="3"/>
  <c r="L103" i="3"/>
  <c r="D104" i="3"/>
  <c r="H104" i="3"/>
  <c r="E104" i="3"/>
  <c r="L104" i="3"/>
  <c r="F104" i="3"/>
  <c r="G104" i="3"/>
  <c r="I104" i="3"/>
  <c r="J104" i="3"/>
  <c r="K104" i="3"/>
  <c r="D105" i="3"/>
  <c r="I105" i="3"/>
  <c r="E105" i="3"/>
  <c r="G105" i="3"/>
  <c r="F105" i="3"/>
  <c r="H105" i="3"/>
  <c r="J105" i="3"/>
  <c r="D106" i="3"/>
  <c r="E106" i="3"/>
  <c r="D107" i="3"/>
  <c r="J107" i="3"/>
  <c r="E107" i="3"/>
  <c r="F107" i="3"/>
  <c r="G107" i="3"/>
  <c r="H107" i="3"/>
  <c r="I107" i="3"/>
  <c r="L107" i="3"/>
  <c r="D108" i="3"/>
  <c r="E108" i="3"/>
  <c r="L108" i="3"/>
  <c r="F108" i="3"/>
  <c r="H108" i="3"/>
  <c r="I108" i="3"/>
  <c r="J108" i="3"/>
  <c r="D109" i="3"/>
  <c r="H109" i="3"/>
  <c r="E109" i="3"/>
  <c r="F109" i="3"/>
  <c r="G109" i="3"/>
  <c r="J109" i="3"/>
  <c r="K109" i="3"/>
  <c r="L109" i="3"/>
  <c r="D110" i="3"/>
  <c r="F110" i="3"/>
  <c r="E110" i="3"/>
  <c r="G110" i="3"/>
  <c r="K110" i="3"/>
  <c r="L110" i="3"/>
  <c r="D111" i="3"/>
  <c r="E111" i="3"/>
  <c r="G111" i="3"/>
  <c r="L111" i="3"/>
  <c r="D112" i="3"/>
  <c r="H112" i="3"/>
  <c r="E112" i="3"/>
  <c r="F112" i="3"/>
  <c r="I112" i="3"/>
  <c r="D113" i="3"/>
  <c r="E113" i="3"/>
  <c r="K113" i="3"/>
  <c r="F113" i="3"/>
  <c r="G113" i="3"/>
  <c r="H113" i="3"/>
  <c r="I113" i="3"/>
  <c r="J113" i="3"/>
  <c r="D114" i="3"/>
  <c r="J114" i="3"/>
  <c r="E114" i="3"/>
  <c r="F114" i="3"/>
  <c r="G114" i="3"/>
  <c r="H114" i="3"/>
  <c r="I114" i="3"/>
  <c r="K114" i="3"/>
  <c r="L114" i="3"/>
  <c r="D115" i="3"/>
  <c r="H115" i="3"/>
  <c r="E115" i="3"/>
  <c r="K115" i="3"/>
  <c r="G115" i="3"/>
  <c r="D116" i="3"/>
  <c r="E116" i="3"/>
  <c r="F116" i="3"/>
  <c r="H116" i="3"/>
  <c r="I116" i="3"/>
  <c r="J116" i="3"/>
  <c r="D117" i="3"/>
  <c r="H117" i="3"/>
  <c r="E117" i="3"/>
  <c r="F117" i="3"/>
  <c r="G117" i="3"/>
  <c r="J117" i="3"/>
  <c r="K117" i="3"/>
  <c r="L117" i="3"/>
  <c r="D118" i="3"/>
  <c r="F118" i="3"/>
  <c r="E118" i="3"/>
  <c r="G118" i="3"/>
  <c r="K118" i="3"/>
  <c r="L118" i="3"/>
  <c r="D119" i="3"/>
  <c r="E119" i="3"/>
  <c r="G119" i="3"/>
  <c r="H119" i="3"/>
  <c r="L119" i="3"/>
  <c r="D120" i="3"/>
  <c r="H120" i="3"/>
  <c r="E120" i="3"/>
  <c r="F120" i="3"/>
  <c r="I120" i="3"/>
  <c r="D121" i="3"/>
  <c r="E121" i="3"/>
  <c r="K121" i="3"/>
  <c r="F121" i="3"/>
  <c r="G121" i="3"/>
  <c r="H121" i="3"/>
  <c r="I121" i="3"/>
  <c r="J121" i="3"/>
  <c r="D122" i="3"/>
  <c r="J122" i="3"/>
  <c r="E122" i="3"/>
  <c r="F122" i="3"/>
  <c r="G122" i="3"/>
  <c r="H122" i="3"/>
  <c r="I122" i="3"/>
  <c r="K122" i="3"/>
  <c r="L122" i="3"/>
  <c r="D123" i="3"/>
  <c r="E123" i="3"/>
  <c r="G123" i="3"/>
  <c r="L123" i="3"/>
  <c r="D124" i="3"/>
  <c r="E124" i="3"/>
  <c r="F124" i="3"/>
  <c r="H124" i="3"/>
  <c r="I124" i="3"/>
  <c r="J124" i="3"/>
  <c r="D125" i="3"/>
  <c r="H125" i="3"/>
  <c r="E125" i="3"/>
  <c r="F125" i="3"/>
  <c r="G125" i="3"/>
  <c r="J125" i="3"/>
  <c r="K125" i="3"/>
  <c r="L125" i="3"/>
  <c r="D126" i="3"/>
  <c r="F126" i="3"/>
  <c r="E126" i="3"/>
  <c r="G126" i="3"/>
  <c r="K126" i="3"/>
  <c r="L126" i="3"/>
  <c r="D127" i="3"/>
  <c r="E127" i="3"/>
  <c r="G127" i="3"/>
  <c r="H127" i="3"/>
  <c r="L127" i="3"/>
  <c r="D128" i="3"/>
  <c r="H128" i="3"/>
  <c r="E128" i="3"/>
  <c r="F128" i="3"/>
  <c r="I128" i="3"/>
  <c r="D129" i="3"/>
  <c r="E129" i="3"/>
  <c r="K129" i="3"/>
  <c r="F129" i="3"/>
  <c r="G129" i="3"/>
  <c r="H129" i="3"/>
  <c r="I129" i="3"/>
  <c r="J129" i="3"/>
  <c r="D130" i="3"/>
  <c r="J130" i="3"/>
  <c r="E130" i="3"/>
  <c r="F130" i="3"/>
  <c r="G130" i="3"/>
  <c r="H130" i="3"/>
  <c r="I130" i="3"/>
  <c r="K130" i="3"/>
  <c r="L130" i="3"/>
  <c r="D131" i="3"/>
  <c r="H131" i="3"/>
  <c r="E131" i="3"/>
  <c r="K131" i="3"/>
  <c r="G131" i="3"/>
  <c r="D132" i="3"/>
  <c r="E132" i="3"/>
  <c r="F132" i="3"/>
  <c r="H132" i="3"/>
  <c r="I132" i="3"/>
  <c r="J132" i="3"/>
  <c r="D133" i="3"/>
  <c r="H133" i="3"/>
  <c r="E133" i="3"/>
  <c r="F133" i="3"/>
  <c r="G133" i="3"/>
  <c r="J133" i="3"/>
  <c r="K133" i="3"/>
  <c r="L133" i="3"/>
  <c r="D134" i="3"/>
  <c r="E134" i="3"/>
  <c r="G134" i="3"/>
  <c r="L134" i="3"/>
  <c r="D135" i="3"/>
  <c r="E135" i="3"/>
  <c r="L135" i="3"/>
  <c r="H135" i="3"/>
  <c r="D136" i="3"/>
  <c r="H136" i="3"/>
  <c r="E136" i="3"/>
  <c r="F136" i="3"/>
  <c r="I136" i="3"/>
  <c r="D137" i="3"/>
  <c r="E137" i="3"/>
  <c r="K137" i="3"/>
  <c r="F137" i="3"/>
  <c r="G137" i="3"/>
  <c r="H137" i="3"/>
  <c r="I137" i="3"/>
  <c r="J137" i="3"/>
  <c r="D138" i="3"/>
  <c r="J138" i="3"/>
  <c r="E138" i="3"/>
  <c r="F138" i="3"/>
  <c r="G138" i="3"/>
  <c r="H138" i="3"/>
  <c r="I138" i="3"/>
  <c r="K138" i="3"/>
  <c r="L138" i="3"/>
  <c r="D139" i="3"/>
  <c r="E139" i="3"/>
  <c r="G139" i="3"/>
  <c r="L139" i="3"/>
  <c r="D140" i="3"/>
  <c r="E140" i="3"/>
  <c r="F140" i="3"/>
  <c r="H140" i="3"/>
  <c r="I140" i="3"/>
  <c r="J140" i="3"/>
  <c r="D141" i="3"/>
  <c r="H141" i="3"/>
  <c r="E141" i="3"/>
  <c r="F141" i="3"/>
  <c r="G141" i="3"/>
  <c r="J141" i="3"/>
  <c r="K141" i="3"/>
  <c r="L141" i="3"/>
  <c r="D142" i="3"/>
  <c r="E142" i="3"/>
  <c r="G142" i="3"/>
  <c r="K142" i="3"/>
  <c r="L142" i="3"/>
  <c r="D143" i="3"/>
  <c r="E143" i="3"/>
  <c r="L143" i="3"/>
  <c r="D144" i="3"/>
  <c r="H144" i="3"/>
  <c r="E144" i="3"/>
  <c r="F144" i="3"/>
  <c r="I144" i="3"/>
  <c r="D145" i="3"/>
  <c r="E145" i="3"/>
  <c r="K145" i="3"/>
  <c r="F145" i="3"/>
  <c r="G145" i="3"/>
  <c r="H145" i="3"/>
  <c r="I145" i="3"/>
  <c r="J145" i="3"/>
  <c r="D146" i="3"/>
  <c r="J146" i="3"/>
  <c r="E146" i="3"/>
  <c r="F146" i="3"/>
  <c r="G146" i="3"/>
  <c r="H146" i="3"/>
  <c r="I146" i="3"/>
  <c r="K146" i="3"/>
  <c r="L146" i="3"/>
  <c r="D147" i="3"/>
  <c r="F147" i="3"/>
  <c r="E147" i="3"/>
  <c r="G147" i="3"/>
  <c r="I147" i="3"/>
  <c r="D148" i="3"/>
  <c r="E148" i="3"/>
  <c r="F148" i="3"/>
  <c r="H148" i="3"/>
  <c r="I148" i="3"/>
  <c r="J148" i="3"/>
  <c r="D149" i="3"/>
  <c r="H149" i="3"/>
  <c r="E149" i="3"/>
  <c r="F149" i="3"/>
  <c r="G149" i="3"/>
  <c r="K149" i="3"/>
  <c r="D150" i="3"/>
  <c r="E150" i="3"/>
  <c r="G150" i="3"/>
  <c r="J150" i="3"/>
  <c r="K150" i="3"/>
  <c r="L150" i="3"/>
  <c r="D151" i="3"/>
  <c r="E151" i="3"/>
  <c r="F151" i="3"/>
  <c r="H151" i="3"/>
  <c r="K151" i="3"/>
  <c r="L151" i="3"/>
  <c r="D152" i="3"/>
  <c r="H152" i="3"/>
  <c r="E152" i="3"/>
  <c r="G152" i="3"/>
  <c r="D153" i="3"/>
  <c r="E153" i="3"/>
  <c r="L153" i="3"/>
  <c r="F153" i="3"/>
  <c r="H153" i="3"/>
  <c r="I153" i="3"/>
  <c r="J153" i="3"/>
  <c r="K153" i="3"/>
  <c r="D154" i="3"/>
  <c r="J154" i="3"/>
  <c r="E154" i="3"/>
  <c r="F154" i="3"/>
  <c r="G154" i="3"/>
  <c r="L154" i="3"/>
  <c r="D155" i="3"/>
  <c r="F155" i="3"/>
  <c r="E155" i="3"/>
  <c r="G155" i="3"/>
  <c r="H155" i="3"/>
  <c r="I155" i="3"/>
  <c r="J155" i="3"/>
  <c r="K155" i="3"/>
  <c r="L155" i="3"/>
  <c r="D156" i="3"/>
  <c r="I156" i="3"/>
  <c r="E156" i="3"/>
  <c r="G156" i="3"/>
  <c r="F156" i="3"/>
  <c r="K156" i="3"/>
  <c r="D157" i="3"/>
  <c r="H157" i="3"/>
  <c r="E157" i="3"/>
  <c r="L157" i="3"/>
  <c r="F157" i="3"/>
  <c r="I157" i="3"/>
  <c r="J157" i="3"/>
  <c r="D158" i="3"/>
  <c r="I158" i="3"/>
  <c r="E158" i="3"/>
  <c r="G158" i="3"/>
  <c r="H158" i="3"/>
  <c r="L158" i="3"/>
  <c r="D159" i="3"/>
  <c r="J159" i="3"/>
  <c r="E159" i="3"/>
  <c r="F159" i="3"/>
  <c r="G159" i="3"/>
  <c r="L159" i="3"/>
  <c r="D160" i="3"/>
  <c r="E160" i="3"/>
  <c r="F160" i="3"/>
  <c r="G160" i="3"/>
  <c r="H160" i="3"/>
  <c r="I160" i="3"/>
  <c r="J160" i="3"/>
  <c r="L160" i="3"/>
  <c r="D161" i="3"/>
  <c r="E161" i="3"/>
  <c r="L161" i="3"/>
  <c r="F161" i="3"/>
  <c r="H161" i="3"/>
  <c r="I161" i="3"/>
  <c r="J161" i="3"/>
  <c r="K161" i="3"/>
  <c r="D162" i="3"/>
  <c r="H162" i="3"/>
  <c r="E162" i="3"/>
  <c r="F162" i="3"/>
  <c r="G162" i="3"/>
  <c r="J162" i="3"/>
  <c r="L162" i="3"/>
  <c r="D163" i="3"/>
  <c r="F163" i="3"/>
  <c r="E163" i="3"/>
  <c r="K163" i="3"/>
  <c r="G163" i="3"/>
  <c r="D164" i="3"/>
  <c r="F164" i="3"/>
  <c r="E164" i="3"/>
  <c r="G164" i="3"/>
  <c r="H164" i="3"/>
  <c r="I164" i="3"/>
  <c r="J164" i="3"/>
  <c r="K164" i="3"/>
  <c r="L164" i="3"/>
  <c r="D165" i="3"/>
  <c r="H165" i="3"/>
  <c r="E165" i="3"/>
  <c r="F165" i="3"/>
  <c r="K165" i="3"/>
  <c r="D166" i="3"/>
  <c r="I166" i="3"/>
  <c r="E166" i="3"/>
  <c r="L166" i="3"/>
  <c r="F166" i="3"/>
  <c r="H166" i="3"/>
  <c r="J166" i="3"/>
  <c r="D167" i="3"/>
  <c r="J167" i="3"/>
  <c r="E167" i="3"/>
  <c r="H167" i="3"/>
  <c r="L167" i="3"/>
  <c r="D168" i="3"/>
  <c r="I168" i="3"/>
  <c r="E168" i="3"/>
  <c r="K168" i="3"/>
  <c r="F168" i="3"/>
  <c r="G168" i="3"/>
  <c r="L168" i="3"/>
  <c r="D169" i="3"/>
  <c r="E169" i="3"/>
  <c r="L169" i="3"/>
  <c r="F169" i="3"/>
  <c r="H169" i="3"/>
  <c r="I169" i="3"/>
  <c r="J169" i="3"/>
  <c r="D170" i="3"/>
  <c r="F170" i="3"/>
  <c r="E170" i="3"/>
  <c r="G170" i="3"/>
  <c r="H170" i="3"/>
  <c r="I170" i="3"/>
  <c r="J170" i="3"/>
  <c r="K170" i="3"/>
  <c r="L170" i="3"/>
  <c r="D171" i="3"/>
  <c r="F171" i="3"/>
  <c r="E171" i="3"/>
  <c r="J171" i="3"/>
  <c r="D172" i="3"/>
  <c r="F172" i="3"/>
  <c r="E172" i="3"/>
  <c r="G172" i="3"/>
  <c r="D173" i="3"/>
  <c r="H173" i="3"/>
  <c r="E173" i="3"/>
  <c r="G173" i="3"/>
  <c r="I173" i="3"/>
  <c r="J173" i="3"/>
  <c r="K173" i="3"/>
  <c r="L173" i="3"/>
  <c r="D174" i="3"/>
  <c r="I174" i="3"/>
  <c r="E174" i="3"/>
  <c r="F174" i="3"/>
  <c r="K174" i="3"/>
  <c r="D175" i="3"/>
  <c r="J175" i="3"/>
  <c r="E175" i="3"/>
  <c r="G175" i="3"/>
  <c r="F175" i="3"/>
  <c r="H175" i="3"/>
  <c r="I175" i="3"/>
  <c r="D176" i="3"/>
  <c r="F176" i="3"/>
  <c r="E176" i="3"/>
  <c r="H176" i="3"/>
  <c r="L176" i="3"/>
  <c r="D177" i="3"/>
  <c r="H177" i="3"/>
  <c r="E177" i="3"/>
  <c r="K177" i="3"/>
  <c r="F177" i="3"/>
  <c r="J177" i="3"/>
  <c r="D178" i="3"/>
  <c r="I178" i="3"/>
  <c r="E178" i="3"/>
  <c r="F178" i="3"/>
  <c r="G178" i="3"/>
  <c r="K178" i="3"/>
  <c r="D179" i="3"/>
  <c r="J179" i="3"/>
  <c r="E179" i="3"/>
  <c r="G179" i="3"/>
  <c r="L179" i="3"/>
  <c r="D180" i="3"/>
  <c r="E180" i="3"/>
  <c r="K180" i="3"/>
  <c r="F180" i="3"/>
  <c r="H180" i="3"/>
  <c r="I180" i="3"/>
  <c r="J180" i="3"/>
  <c r="D181" i="3"/>
  <c r="E181" i="3"/>
  <c r="F181" i="3"/>
  <c r="G181" i="3"/>
  <c r="H181" i="3"/>
  <c r="I181" i="3"/>
  <c r="J181" i="3"/>
  <c r="K181" i="3"/>
  <c r="L181" i="3"/>
  <c r="D182" i="3"/>
  <c r="F182" i="3"/>
  <c r="E182" i="3"/>
  <c r="G182" i="3"/>
  <c r="H182" i="3"/>
  <c r="I182" i="3"/>
  <c r="J182" i="3"/>
  <c r="K182" i="3"/>
  <c r="L182" i="3"/>
  <c r="D183" i="3"/>
  <c r="F183" i="3"/>
  <c r="E183" i="3"/>
  <c r="G183" i="3"/>
  <c r="H183" i="3"/>
  <c r="K183" i="3"/>
  <c r="L183" i="3"/>
  <c r="D184" i="3"/>
  <c r="H184" i="3"/>
  <c r="E184" i="3"/>
  <c r="G184" i="3"/>
  <c r="I184" i="3"/>
  <c r="L184" i="3"/>
  <c r="D185" i="3"/>
  <c r="H185" i="3"/>
  <c r="E185" i="3"/>
  <c r="K185" i="3"/>
  <c r="F185" i="3"/>
  <c r="J185" i="3"/>
  <c r="D186" i="3"/>
  <c r="I186" i="3"/>
  <c r="E186" i="3"/>
  <c r="F186" i="3"/>
  <c r="G186" i="3"/>
  <c r="K186" i="3"/>
  <c r="D187" i="3"/>
  <c r="J187" i="3"/>
  <c r="E187" i="3"/>
  <c r="G187" i="3"/>
  <c r="L187" i="3"/>
  <c r="D188" i="3"/>
  <c r="E188" i="3"/>
  <c r="K188" i="3"/>
  <c r="F188" i="3"/>
  <c r="H188" i="3"/>
  <c r="I188" i="3"/>
  <c r="J188" i="3"/>
  <c r="D189" i="3"/>
  <c r="E189" i="3"/>
  <c r="F189" i="3"/>
  <c r="G189" i="3"/>
  <c r="H189" i="3"/>
  <c r="I189" i="3"/>
  <c r="J189" i="3"/>
  <c r="K189" i="3"/>
  <c r="L189" i="3"/>
  <c r="D190" i="3"/>
  <c r="F190" i="3"/>
  <c r="E190" i="3"/>
  <c r="G190" i="3"/>
  <c r="H190" i="3"/>
  <c r="I190" i="3"/>
  <c r="J190" i="3"/>
  <c r="K190" i="3"/>
  <c r="L190" i="3"/>
  <c r="D191" i="3"/>
  <c r="F191" i="3"/>
  <c r="E191" i="3"/>
  <c r="G191" i="3"/>
  <c r="H191" i="3"/>
  <c r="K191" i="3"/>
  <c r="L191" i="3"/>
  <c r="D192" i="3"/>
  <c r="H192" i="3"/>
  <c r="E192" i="3"/>
  <c r="G192" i="3"/>
  <c r="I192" i="3"/>
  <c r="L192" i="3"/>
  <c r="D193" i="3"/>
  <c r="H193" i="3"/>
  <c r="E193" i="3"/>
  <c r="K193" i="3"/>
  <c r="F193" i="3"/>
  <c r="J193" i="3"/>
  <c r="D194" i="3"/>
  <c r="I194" i="3"/>
  <c r="E194" i="3"/>
  <c r="F194" i="3"/>
  <c r="G194" i="3"/>
  <c r="K194" i="3"/>
  <c r="D195" i="3"/>
  <c r="E195" i="3"/>
  <c r="G195" i="3"/>
  <c r="L195" i="3"/>
  <c r="D196" i="3"/>
  <c r="E196" i="3"/>
  <c r="F196" i="3"/>
  <c r="H196" i="3"/>
  <c r="I196" i="3"/>
  <c r="J196" i="3"/>
  <c r="D197" i="3"/>
  <c r="E197" i="3"/>
  <c r="F197" i="3"/>
  <c r="G197" i="3"/>
  <c r="H197" i="3"/>
  <c r="I197" i="3"/>
  <c r="J197" i="3"/>
  <c r="K197" i="3"/>
  <c r="L197" i="3"/>
  <c r="D198" i="3"/>
  <c r="F198" i="3"/>
  <c r="E198" i="3"/>
  <c r="G198" i="3"/>
  <c r="H198" i="3"/>
  <c r="I198" i="3"/>
  <c r="J198" i="3"/>
  <c r="K198" i="3"/>
  <c r="L198" i="3"/>
  <c r="D199" i="3"/>
  <c r="F199" i="3"/>
  <c r="E199" i="3"/>
  <c r="G199" i="3"/>
  <c r="H199" i="3"/>
  <c r="K199" i="3"/>
  <c r="L199" i="3"/>
  <c r="D200" i="3"/>
  <c r="E200" i="3"/>
  <c r="D201" i="3"/>
  <c r="H201" i="3"/>
  <c r="E201" i="3"/>
  <c r="F201" i="3"/>
  <c r="J201" i="3"/>
  <c r="D202" i="3"/>
  <c r="I202" i="3"/>
  <c r="E202" i="3"/>
  <c r="F202" i="3"/>
  <c r="G202" i="3"/>
  <c r="K202" i="3"/>
  <c r="D203" i="3"/>
  <c r="H203" i="3"/>
  <c r="E203" i="3"/>
  <c r="G203" i="3"/>
  <c r="L203" i="3"/>
  <c r="D204" i="3"/>
  <c r="E204" i="3"/>
  <c r="F204" i="3"/>
  <c r="H204" i="3"/>
  <c r="I204" i="3"/>
  <c r="J204" i="3"/>
  <c r="D205" i="3"/>
  <c r="E205" i="3"/>
  <c r="F205" i="3"/>
  <c r="G205" i="3"/>
  <c r="H205" i="3"/>
  <c r="I205" i="3"/>
  <c r="J205" i="3"/>
  <c r="K205" i="3"/>
  <c r="L205" i="3"/>
  <c r="D206" i="3"/>
  <c r="F206" i="3"/>
  <c r="E206" i="3"/>
  <c r="G206" i="3"/>
  <c r="H206" i="3"/>
  <c r="I206" i="3"/>
  <c r="J206" i="3"/>
  <c r="K206" i="3"/>
  <c r="L206" i="3"/>
  <c r="D207" i="3"/>
  <c r="E207" i="3"/>
  <c r="G207" i="3"/>
  <c r="H207" i="3"/>
  <c r="K207" i="3"/>
  <c r="L207" i="3"/>
  <c r="D208" i="3"/>
  <c r="E208" i="3"/>
  <c r="D209" i="3"/>
  <c r="H209" i="3"/>
  <c r="E209" i="3"/>
  <c r="F209" i="3"/>
  <c r="J209" i="3"/>
  <c r="D210" i="3"/>
  <c r="I210" i="3"/>
  <c r="E210" i="3"/>
  <c r="F210" i="3"/>
  <c r="G210" i="3"/>
  <c r="K210" i="3"/>
  <c r="D211" i="3"/>
  <c r="H211" i="3"/>
  <c r="E211" i="3"/>
  <c r="G211" i="3"/>
  <c r="L211" i="3"/>
  <c r="D212" i="3"/>
  <c r="E212" i="3"/>
  <c r="F212" i="3"/>
  <c r="H212" i="3"/>
  <c r="I212" i="3"/>
  <c r="J212" i="3"/>
  <c r="D213" i="3"/>
  <c r="E213" i="3"/>
  <c r="F213" i="3"/>
  <c r="G213" i="3"/>
  <c r="H213" i="3"/>
  <c r="I213" i="3"/>
  <c r="J213" i="3"/>
  <c r="K213" i="3"/>
  <c r="L213" i="3"/>
  <c r="D214" i="3"/>
  <c r="F214" i="3"/>
  <c r="E214" i="3"/>
  <c r="G214" i="3"/>
  <c r="H214" i="3"/>
  <c r="I214" i="3"/>
  <c r="J214" i="3"/>
  <c r="K214" i="3"/>
  <c r="L214" i="3"/>
  <c r="D215" i="3"/>
  <c r="E215" i="3"/>
  <c r="G215" i="3"/>
  <c r="H215" i="3"/>
  <c r="K215" i="3"/>
  <c r="L215" i="3"/>
  <c r="D216" i="3"/>
  <c r="E216" i="3"/>
  <c r="D217" i="3"/>
  <c r="E217" i="3"/>
  <c r="F217" i="3"/>
  <c r="J217" i="3"/>
  <c r="D218" i="3"/>
  <c r="I218" i="3"/>
  <c r="E218" i="3"/>
  <c r="F218" i="3"/>
  <c r="G218" i="3"/>
  <c r="D219" i="3"/>
  <c r="E219" i="3"/>
  <c r="F219" i="3"/>
  <c r="G219" i="3"/>
  <c r="D220" i="3"/>
  <c r="E220" i="3"/>
  <c r="F220" i="3"/>
  <c r="H220" i="3"/>
  <c r="I220" i="3"/>
  <c r="J220" i="3"/>
  <c r="D221" i="3"/>
  <c r="E221" i="3"/>
  <c r="F221" i="3"/>
  <c r="G221" i="3"/>
  <c r="H221" i="3"/>
  <c r="I221" i="3"/>
  <c r="J221" i="3"/>
  <c r="K221" i="3"/>
  <c r="L221" i="3"/>
  <c r="D222" i="3"/>
  <c r="F222" i="3"/>
  <c r="E222" i="3"/>
  <c r="G222" i="3"/>
  <c r="I222" i="3"/>
  <c r="J222" i="3"/>
  <c r="K222" i="3"/>
  <c r="L222" i="3"/>
  <c r="D223" i="3"/>
  <c r="E223" i="3"/>
  <c r="G223" i="3"/>
  <c r="J223" i="3"/>
  <c r="D224" i="3"/>
  <c r="E224" i="3"/>
  <c r="K224" i="3"/>
  <c r="D225" i="3"/>
  <c r="E225" i="3"/>
  <c r="D226" i="3"/>
  <c r="I226" i="3"/>
  <c r="E226" i="3"/>
  <c r="F226" i="3"/>
  <c r="H226" i="3"/>
  <c r="D227" i="3"/>
  <c r="E227" i="3"/>
  <c r="G227" i="3"/>
  <c r="D228" i="3"/>
  <c r="E228" i="3"/>
  <c r="G228" i="3"/>
  <c r="F228" i="3"/>
  <c r="H228" i="3"/>
  <c r="I228" i="3"/>
  <c r="J228" i="3"/>
  <c r="D229" i="3"/>
  <c r="E229" i="3"/>
  <c r="F229" i="3"/>
  <c r="G229" i="3"/>
  <c r="H229" i="3"/>
  <c r="I229" i="3"/>
  <c r="J229" i="3"/>
  <c r="K229" i="3"/>
  <c r="L229" i="3"/>
  <c r="D230" i="3"/>
  <c r="F230" i="3"/>
  <c r="E230" i="3"/>
  <c r="G230" i="3"/>
  <c r="H230" i="3"/>
  <c r="K230" i="3"/>
  <c r="L230" i="3"/>
  <c r="D231" i="3"/>
  <c r="F231" i="3"/>
  <c r="E231" i="3"/>
  <c r="G231" i="3"/>
  <c r="H231" i="3"/>
  <c r="I231" i="3"/>
  <c r="J231" i="3"/>
  <c r="K231" i="3"/>
  <c r="L231" i="3"/>
  <c r="D232" i="3"/>
  <c r="H232" i="3"/>
  <c r="E232" i="3"/>
  <c r="G232" i="3"/>
  <c r="I232" i="3"/>
  <c r="J232" i="3"/>
  <c r="D233" i="3"/>
  <c r="E233" i="3"/>
  <c r="D234" i="3"/>
  <c r="E234" i="3"/>
  <c r="G234" i="3"/>
  <c r="F234" i="3"/>
  <c r="H234" i="3"/>
  <c r="K234" i="3"/>
  <c r="D235" i="3"/>
  <c r="J235" i="3"/>
  <c r="E235" i="3"/>
  <c r="F235" i="3"/>
  <c r="G235" i="3"/>
  <c r="L235" i="3"/>
  <c r="D236" i="3"/>
  <c r="E236" i="3"/>
  <c r="F236" i="3"/>
  <c r="G236" i="3"/>
  <c r="H236" i="3"/>
  <c r="I236" i="3"/>
  <c r="J236" i="3"/>
  <c r="D237" i="3"/>
  <c r="E237" i="3"/>
  <c r="F237" i="3"/>
  <c r="G237" i="3"/>
  <c r="H237" i="3"/>
  <c r="I237" i="3"/>
  <c r="J237" i="3"/>
  <c r="K237" i="3"/>
  <c r="L237" i="3"/>
  <c r="D238" i="3"/>
  <c r="F238" i="3"/>
  <c r="E238" i="3"/>
  <c r="G238" i="3"/>
  <c r="H238" i="3"/>
  <c r="L238" i="3"/>
  <c r="D239" i="3"/>
  <c r="E239" i="3"/>
  <c r="G239" i="3"/>
  <c r="F239" i="3"/>
  <c r="H239" i="3"/>
  <c r="I239" i="3"/>
  <c r="J239" i="3"/>
  <c r="K239" i="3"/>
  <c r="L239" i="3"/>
  <c r="D240" i="3"/>
  <c r="H240" i="3"/>
  <c r="E240" i="3"/>
  <c r="G240" i="3"/>
  <c r="F240" i="3"/>
  <c r="J240" i="3"/>
  <c r="D241" i="3"/>
  <c r="I241" i="3"/>
  <c r="E241" i="3"/>
  <c r="G241" i="3"/>
  <c r="K241" i="3"/>
  <c r="L241" i="3"/>
  <c r="D242" i="3"/>
  <c r="J242" i="3"/>
  <c r="E242" i="3"/>
  <c r="L242" i="3"/>
  <c r="D243" i="3"/>
  <c r="E243" i="3"/>
  <c r="K243" i="3"/>
  <c r="F243" i="3"/>
  <c r="H243" i="3"/>
  <c r="I243" i="3"/>
  <c r="J243" i="3"/>
  <c r="D244" i="3"/>
  <c r="E244" i="3"/>
  <c r="L244" i="3"/>
  <c r="F244" i="3"/>
  <c r="G244" i="3"/>
  <c r="H244" i="3"/>
  <c r="I244" i="3"/>
  <c r="J244" i="3"/>
  <c r="K244" i="3"/>
  <c r="D245" i="3"/>
  <c r="F245" i="3"/>
  <c r="E245" i="3"/>
  <c r="G245" i="3"/>
  <c r="H245" i="3"/>
  <c r="K245" i="3"/>
  <c r="L245" i="3"/>
  <c r="D246" i="3"/>
  <c r="F246" i="3"/>
  <c r="E246" i="3"/>
  <c r="G246" i="3"/>
  <c r="L246" i="3"/>
  <c r="D247" i="3"/>
  <c r="H247" i="3"/>
  <c r="E247" i="3"/>
  <c r="G247" i="3"/>
  <c r="F247" i="3"/>
  <c r="I247" i="3"/>
  <c r="J247" i="3"/>
  <c r="D248" i="3"/>
  <c r="H248" i="3"/>
  <c r="E248" i="3"/>
  <c r="F248" i="3"/>
  <c r="G248" i="3"/>
  <c r="J248" i="3"/>
  <c r="K248" i="3"/>
  <c r="L248" i="3"/>
  <c r="D249" i="3"/>
  <c r="I249" i="3"/>
  <c r="E249" i="3"/>
  <c r="G249" i="3"/>
  <c r="K249" i="3"/>
  <c r="L249" i="3"/>
  <c r="D250" i="3"/>
  <c r="J250" i="3"/>
  <c r="E250" i="3"/>
  <c r="L250" i="3"/>
  <c r="D251" i="3"/>
  <c r="E251" i="3"/>
  <c r="K251" i="3"/>
  <c r="F251" i="3"/>
  <c r="H251" i="3"/>
  <c r="I251" i="3"/>
  <c r="J251" i="3"/>
  <c r="D252" i="3"/>
  <c r="E252" i="3"/>
  <c r="L252" i="3"/>
  <c r="F252" i="3"/>
  <c r="G252" i="3"/>
  <c r="H252" i="3"/>
  <c r="I252" i="3"/>
  <c r="J252" i="3"/>
  <c r="K252" i="3"/>
  <c r="D253" i="3"/>
  <c r="F253" i="3"/>
  <c r="E253" i="3"/>
  <c r="G253" i="3"/>
  <c r="H253" i="3"/>
  <c r="K253" i="3"/>
  <c r="L253" i="3"/>
  <c r="D254" i="3"/>
  <c r="F254" i="3"/>
  <c r="E254" i="3"/>
  <c r="G254" i="3"/>
  <c r="L254" i="3"/>
  <c r="D255" i="3"/>
  <c r="H255" i="3"/>
  <c r="E255" i="3"/>
  <c r="G255" i="3"/>
  <c r="F255" i="3"/>
  <c r="I255" i="3"/>
  <c r="J255" i="3"/>
  <c r="D256" i="3"/>
  <c r="H256" i="3"/>
  <c r="E256" i="3"/>
  <c r="F256" i="3"/>
  <c r="G256" i="3"/>
  <c r="J256" i="3"/>
  <c r="K256" i="3"/>
  <c r="L256" i="3"/>
  <c r="D257" i="3"/>
  <c r="I257" i="3"/>
  <c r="E257" i="3"/>
  <c r="G257" i="3"/>
  <c r="L257" i="3"/>
  <c r="D258" i="3"/>
  <c r="J258" i="3"/>
  <c r="E258" i="3"/>
  <c r="H258" i="3"/>
  <c r="D259" i="3"/>
  <c r="E259" i="3"/>
  <c r="K259" i="3"/>
  <c r="F259" i="3"/>
  <c r="H259" i="3"/>
  <c r="I259" i="3"/>
  <c r="J259" i="3"/>
  <c r="D260" i="3"/>
  <c r="E260" i="3"/>
  <c r="L260" i="3"/>
  <c r="F260" i="3"/>
  <c r="G260" i="3"/>
  <c r="H260" i="3"/>
  <c r="I260" i="3"/>
  <c r="J260" i="3"/>
  <c r="K260" i="3"/>
  <c r="D261" i="3"/>
  <c r="F261" i="3"/>
  <c r="E261" i="3"/>
  <c r="G261" i="3"/>
  <c r="H261" i="3"/>
  <c r="K261" i="3"/>
  <c r="L261" i="3"/>
  <c r="D262" i="3"/>
  <c r="F262" i="3"/>
  <c r="E262" i="3"/>
  <c r="G262" i="3"/>
  <c r="I262" i="3"/>
  <c r="L262" i="3"/>
  <c r="D263" i="3"/>
  <c r="H263" i="3"/>
  <c r="E263" i="3"/>
  <c r="G263" i="3"/>
  <c r="F263" i="3"/>
  <c r="I263" i="3"/>
  <c r="J263" i="3"/>
  <c r="D264" i="3"/>
  <c r="H264" i="3"/>
  <c r="E264" i="3"/>
  <c r="F264" i="3"/>
  <c r="G264" i="3"/>
  <c r="J264" i="3"/>
  <c r="K264" i="3"/>
  <c r="L264" i="3"/>
  <c r="D265" i="3"/>
  <c r="I265" i="3"/>
  <c r="E265" i="3"/>
  <c r="G265" i="3"/>
  <c r="L265" i="3"/>
  <c r="D266" i="3"/>
  <c r="J266" i="3"/>
  <c r="E266" i="3"/>
  <c r="H266" i="3"/>
  <c r="D267" i="3"/>
  <c r="E267" i="3"/>
  <c r="K267" i="3"/>
  <c r="F267" i="3"/>
  <c r="H267" i="3"/>
  <c r="I267" i="3"/>
  <c r="J267" i="3"/>
  <c r="D268" i="3"/>
  <c r="E268" i="3"/>
  <c r="L268" i="3"/>
  <c r="F268" i="3"/>
  <c r="G268" i="3"/>
  <c r="H268" i="3"/>
  <c r="I268" i="3"/>
  <c r="J268" i="3"/>
  <c r="K268" i="3"/>
  <c r="D269" i="3"/>
  <c r="F269" i="3"/>
  <c r="E269" i="3"/>
  <c r="G269" i="3"/>
  <c r="H269" i="3"/>
  <c r="K269" i="3"/>
  <c r="L269" i="3"/>
  <c r="D270" i="3"/>
  <c r="F270" i="3"/>
  <c r="E270" i="3"/>
  <c r="G270" i="3"/>
  <c r="L270" i="3"/>
  <c r="D271" i="3"/>
  <c r="H271" i="3"/>
  <c r="E271" i="3"/>
  <c r="G271" i="3"/>
  <c r="F271" i="3"/>
  <c r="I271" i="3"/>
  <c r="J271" i="3"/>
  <c r="D272" i="3"/>
  <c r="H272" i="3"/>
  <c r="E272" i="3"/>
  <c r="F272" i="3"/>
  <c r="G272" i="3"/>
  <c r="J272" i="3"/>
  <c r="K272" i="3"/>
  <c r="L272" i="3"/>
  <c r="D273" i="3"/>
  <c r="I273" i="3"/>
  <c r="E273" i="3"/>
  <c r="G273" i="3"/>
  <c r="L273" i="3"/>
  <c r="D274" i="3"/>
  <c r="J274" i="3"/>
  <c r="E274" i="3"/>
  <c r="H274" i="3"/>
  <c r="D275" i="3"/>
  <c r="E275" i="3"/>
  <c r="K275" i="3"/>
  <c r="F275" i="3"/>
  <c r="H275" i="3"/>
  <c r="I275" i="3"/>
  <c r="J275" i="3"/>
  <c r="D276" i="3"/>
  <c r="E276" i="3"/>
  <c r="L276" i="3"/>
  <c r="F276" i="3"/>
  <c r="G276" i="3"/>
  <c r="H276" i="3"/>
  <c r="I276" i="3"/>
  <c r="J276" i="3"/>
  <c r="K276" i="3"/>
  <c r="D277" i="3"/>
  <c r="F277" i="3"/>
  <c r="E277" i="3"/>
  <c r="G277" i="3"/>
  <c r="H277" i="3"/>
  <c r="K277" i="3"/>
  <c r="L277" i="3"/>
  <c r="D278" i="3"/>
  <c r="E278" i="3"/>
  <c r="G278" i="3"/>
  <c r="L278" i="3"/>
  <c r="D279" i="3"/>
  <c r="H279" i="3"/>
  <c r="E279" i="3"/>
  <c r="F279" i="3"/>
  <c r="I279" i="3"/>
  <c r="J279" i="3"/>
  <c r="D280" i="3"/>
  <c r="H280" i="3"/>
  <c r="E280" i="3"/>
  <c r="F280" i="3"/>
  <c r="G280" i="3"/>
  <c r="J280" i="3"/>
  <c r="K280" i="3"/>
  <c r="L280" i="3"/>
  <c r="D281" i="3"/>
  <c r="L281" i="3"/>
  <c r="E281" i="3"/>
  <c r="G281" i="3"/>
  <c r="K281" i="3"/>
  <c r="D282" i="3"/>
  <c r="E282" i="3"/>
  <c r="L282" i="3"/>
  <c r="H282" i="3"/>
  <c r="D283" i="3"/>
  <c r="E283" i="3"/>
  <c r="F283" i="3"/>
  <c r="H283" i="3"/>
  <c r="I283" i="3"/>
  <c r="J283" i="3"/>
  <c r="D284" i="3"/>
  <c r="E284" i="3"/>
  <c r="L284" i="3"/>
  <c r="F284" i="3"/>
  <c r="G284" i="3"/>
  <c r="H284" i="3"/>
  <c r="I284" i="3"/>
  <c r="J284" i="3"/>
  <c r="K284" i="3"/>
  <c r="D285" i="3"/>
  <c r="F285" i="3"/>
  <c r="E285" i="3"/>
  <c r="G285" i="3"/>
  <c r="H285" i="3"/>
  <c r="K285" i="3"/>
  <c r="L285" i="3"/>
  <c r="D286" i="3"/>
  <c r="H286" i="3"/>
  <c r="E286" i="3"/>
  <c r="I286" i="3"/>
  <c r="D287" i="3"/>
  <c r="H287" i="3"/>
  <c r="E287" i="3"/>
  <c r="F287" i="3"/>
  <c r="I287" i="3"/>
  <c r="J287" i="3"/>
  <c r="D288" i="3"/>
  <c r="H288" i="3"/>
  <c r="E288" i="3"/>
  <c r="F288" i="3"/>
  <c r="G288" i="3"/>
  <c r="J288" i="3"/>
  <c r="K288" i="3"/>
  <c r="L288" i="3"/>
  <c r="D289" i="3"/>
  <c r="E289" i="3"/>
  <c r="G289" i="3"/>
  <c r="D290" i="3"/>
  <c r="E290" i="3"/>
  <c r="D291" i="3"/>
  <c r="E291" i="3"/>
  <c r="F291" i="3"/>
  <c r="G291" i="3"/>
  <c r="H291" i="3"/>
  <c r="I291" i="3"/>
  <c r="J291" i="3"/>
  <c r="D292" i="3"/>
  <c r="E292" i="3"/>
  <c r="L292" i="3"/>
  <c r="F292" i="3"/>
  <c r="G292" i="3"/>
  <c r="H292" i="3"/>
  <c r="I292" i="3"/>
  <c r="J292" i="3"/>
  <c r="K292" i="3"/>
  <c r="D293" i="3"/>
  <c r="E293" i="3"/>
  <c r="G293" i="3"/>
  <c r="H293" i="3"/>
  <c r="I293" i="3"/>
  <c r="D294" i="3"/>
  <c r="F294" i="3"/>
  <c r="E294" i="3"/>
  <c r="H294" i="3"/>
  <c r="L294" i="3"/>
  <c r="D295" i="3"/>
  <c r="H295" i="3"/>
  <c r="E295" i="3"/>
  <c r="F295" i="3"/>
  <c r="I295" i="3"/>
  <c r="J295" i="3"/>
  <c r="K295" i="3"/>
  <c r="D296" i="3"/>
  <c r="E296" i="3"/>
  <c r="F296" i="3"/>
  <c r="G296" i="3"/>
  <c r="J296" i="3"/>
  <c r="K296" i="3"/>
  <c r="L296" i="3"/>
  <c r="D297" i="3"/>
  <c r="E297" i="3"/>
  <c r="L297" i="3"/>
  <c r="G297" i="3"/>
  <c r="H297" i="3"/>
  <c r="K297" i="3"/>
  <c r="D298" i="3"/>
  <c r="J298" i="3"/>
  <c r="E298" i="3"/>
  <c r="L298" i="3"/>
  <c r="F298" i="3"/>
  <c r="H298" i="3"/>
  <c r="D299" i="3"/>
  <c r="E299" i="3"/>
  <c r="G299" i="3"/>
  <c r="F299" i="3"/>
  <c r="H299" i="3"/>
  <c r="I299" i="3"/>
  <c r="J299" i="3"/>
  <c r="D300" i="3"/>
  <c r="E300" i="3"/>
  <c r="L300" i="3"/>
  <c r="F300" i="3"/>
  <c r="G300" i="3"/>
  <c r="H300" i="3"/>
  <c r="I300" i="3"/>
  <c r="J300" i="3"/>
  <c r="K300" i="3"/>
  <c r="D301" i="3"/>
  <c r="H301" i="3"/>
  <c r="E301" i="3"/>
  <c r="G301" i="3"/>
  <c r="D302" i="3"/>
  <c r="F302" i="3"/>
  <c r="E302" i="3"/>
  <c r="H302" i="3"/>
  <c r="I302" i="3"/>
  <c r="J302" i="3"/>
  <c r="L302" i="3"/>
  <c r="D303" i="3"/>
  <c r="H303" i="3"/>
  <c r="E303" i="3"/>
  <c r="G303" i="3"/>
  <c r="F303" i="3"/>
  <c r="I303" i="3"/>
  <c r="J303" i="3"/>
  <c r="D304" i="3"/>
  <c r="J304" i="3"/>
  <c r="E304" i="3"/>
  <c r="F304" i="3"/>
  <c r="K304" i="3"/>
  <c r="D305" i="3"/>
  <c r="E305" i="3"/>
  <c r="F305" i="3"/>
  <c r="G305" i="3"/>
  <c r="H305" i="3"/>
  <c r="K305" i="3"/>
  <c r="L305" i="3"/>
  <c r="D306" i="3"/>
  <c r="J306" i="3"/>
  <c r="E306" i="3"/>
  <c r="L306" i="3"/>
  <c r="G306" i="3"/>
  <c r="D307" i="3"/>
  <c r="E307" i="3"/>
  <c r="F307" i="3"/>
  <c r="G307" i="3"/>
  <c r="H307" i="3"/>
  <c r="I307" i="3"/>
  <c r="J307" i="3"/>
  <c r="D308" i="3"/>
  <c r="E308" i="3"/>
  <c r="L308" i="3"/>
  <c r="F308" i="3"/>
  <c r="G308" i="3"/>
  <c r="H308" i="3"/>
  <c r="I308" i="3"/>
  <c r="J308" i="3"/>
  <c r="K308" i="3"/>
  <c r="D309" i="3"/>
  <c r="F309" i="3"/>
  <c r="E309" i="3"/>
  <c r="G309" i="3"/>
  <c r="H309" i="3"/>
  <c r="I309" i="3"/>
  <c r="J309" i="3"/>
  <c r="K309" i="3"/>
  <c r="L309" i="3"/>
  <c r="D310" i="3"/>
  <c r="F310" i="3"/>
  <c r="E310" i="3"/>
  <c r="G310" i="3"/>
  <c r="D311" i="3"/>
  <c r="H311" i="3"/>
  <c r="E311" i="3"/>
  <c r="G311" i="3"/>
  <c r="F311" i="3"/>
  <c r="I311" i="3"/>
  <c r="J311" i="3"/>
  <c r="K311" i="3"/>
  <c r="L311" i="3"/>
  <c r="D312" i="3"/>
  <c r="E312" i="3"/>
  <c r="K312" i="3"/>
  <c r="G312" i="3"/>
  <c r="D313" i="3"/>
  <c r="F313" i="3"/>
  <c r="E313" i="3"/>
  <c r="L313" i="3"/>
  <c r="D314" i="3"/>
  <c r="J314" i="3"/>
  <c r="E314" i="3"/>
  <c r="H314" i="3"/>
  <c r="D315" i="3"/>
  <c r="I315" i="3"/>
  <c r="E315" i="3"/>
  <c r="G315" i="3"/>
  <c r="H315" i="3"/>
  <c r="J315" i="3"/>
  <c r="L315" i="3"/>
  <c r="D316" i="3"/>
  <c r="E316" i="3"/>
  <c r="L316" i="3"/>
  <c r="F316" i="3"/>
  <c r="H316" i="3"/>
  <c r="I316" i="3"/>
  <c r="J316" i="3"/>
  <c r="D317" i="3"/>
  <c r="F317" i="3"/>
  <c r="E317" i="3"/>
  <c r="G317" i="3"/>
  <c r="K317" i="3"/>
  <c r="L317" i="3"/>
  <c r="D318" i="3"/>
  <c r="F318" i="3"/>
  <c r="E318" i="3"/>
  <c r="H318" i="3"/>
  <c r="I318" i="3"/>
  <c r="J318" i="3"/>
  <c r="D319" i="3"/>
  <c r="L319" i="3"/>
  <c r="E319" i="3"/>
  <c r="G319" i="3"/>
  <c r="D320" i="3"/>
  <c r="H320" i="3"/>
  <c r="E320" i="3"/>
  <c r="K320" i="3"/>
  <c r="G320" i="3"/>
  <c r="L320" i="3"/>
  <c r="D321" i="3"/>
  <c r="I321" i="3"/>
  <c r="E321" i="3"/>
  <c r="F321" i="3"/>
  <c r="G321" i="3"/>
  <c r="H321" i="3"/>
  <c r="J321" i="3"/>
  <c r="K321" i="3"/>
  <c r="L321" i="3"/>
  <c r="D322" i="3"/>
  <c r="J322" i="3"/>
  <c r="E322" i="3"/>
  <c r="G322" i="3"/>
  <c r="I322" i="3"/>
  <c r="D323" i="3"/>
  <c r="F323" i="3"/>
  <c r="E323" i="3"/>
  <c r="H323" i="3"/>
  <c r="D324" i="3"/>
  <c r="E324" i="3"/>
  <c r="F324" i="3"/>
  <c r="G324" i="3"/>
  <c r="H324" i="3"/>
  <c r="I324" i="3"/>
  <c r="J324" i="3"/>
  <c r="K324" i="3"/>
  <c r="L324" i="3"/>
  <c r="D325" i="3"/>
  <c r="I325" i="3"/>
  <c r="E325" i="3"/>
  <c r="G325" i="3"/>
  <c r="H325" i="3"/>
  <c r="J325" i="3"/>
  <c r="K325" i="3"/>
  <c r="L325" i="3"/>
  <c r="D326" i="3"/>
  <c r="J326" i="3"/>
  <c r="E326" i="3"/>
  <c r="L326" i="3"/>
  <c r="D327" i="3"/>
  <c r="F327" i="3"/>
  <c r="E327" i="3"/>
  <c r="K327" i="3"/>
  <c r="I327" i="3"/>
  <c r="D328" i="3"/>
  <c r="H328" i="3"/>
  <c r="E328" i="3"/>
  <c r="L328" i="3"/>
  <c r="F328" i="3"/>
  <c r="J328" i="3"/>
  <c r="D329" i="3"/>
  <c r="H329" i="3"/>
  <c r="E329" i="3"/>
  <c r="F329" i="3"/>
  <c r="G329" i="3"/>
  <c r="K329" i="3"/>
  <c r="L329" i="3"/>
  <c r="D330" i="3"/>
  <c r="F330" i="3"/>
  <c r="E330" i="3"/>
  <c r="G330" i="3"/>
  <c r="H330" i="3"/>
  <c r="D331" i="3"/>
  <c r="E331" i="3"/>
  <c r="G331" i="3"/>
  <c r="F331" i="3"/>
  <c r="H331" i="3"/>
  <c r="I331" i="3"/>
  <c r="J331" i="3"/>
  <c r="D332" i="3"/>
  <c r="E332" i="3"/>
  <c r="F332" i="3"/>
  <c r="G332" i="3"/>
  <c r="H332" i="3"/>
  <c r="I332" i="3"/>
  <c r="J332" i="3"/>
  <c r="K332" i="3"/>
  <c r="L332" i="3"/>
  <c r="D333" i="3"/>
  <c r="I333" i="3"/>
  <c r="E333" i="3"/>
  <c r="G333" i="3"/>
  <c r="H333" i="3"/>
  <c r="J333" i="3"/>
  <c r="K333" i="3"/>
  <c r="L333" i="3"/>
  <c r="D334" i="3"/>
  <c r="J334" i="3"/>
  <c r="E334" i="3"/>
  <c r="L334" i="3"/>
  <c r="R185" i="4"/>
  <c r="P220" i="4"/>
  <c r="R220" i="4"/>
  <c r="P218" i="4"/>
  <c r="R218" i="4"/>
  <c r="P215" i="4"/>
  <c r="R215" i="4"/>
  <c r="P213" i="4"/>
  <c r="R213" i="4"/>
  <c r="P212" i="4"/>
  <c r="R212" i="4"/>
  <c r="P211" i="4"/>
  <c r="R211" i="4"/>
  <c r="P209" i="4"/>
  <c r="R209" i="4"/>
  <c r="P208" i="4"/>
  <c r="R208" i="4"/>
  <c r="P207" i="4"/>
  <c r="R207" i="4"/>
  <c r="P206" i="4"/>
  <c r="R206" i="4"/>
  <c r="P205" i="4"/>
  <c r="R205" i="4"/>
  <c r="P204" i="4"/>
  <c r="R204" i="4"/>
  <c r="P203" i="4"/>
  <c r="R203" i="4"/>
  <c r="P202" i="4"/>
  <c r="R202" i="4"/>
  <c r="P201" i="4"/>
  <c r="R201" i="4"/>
  <c r="P200" i="4"/>
  <c r="R200" i="4"/>
  <c r="P199" i="4"/>
  <c r="R199" i="4"/>
  <c r="P198" i="4"/>
  <c r="R198" i="4"/>
  <c r="P197" i="4"/>
  <c r="R197" i="4"/>
  <c r="P196" i="4"/>
  <c r="R196" i="4"/>
  <c r="P195" i="4"/>
  <c r="R195" i="4"/>
  <c r="P194" i="4"/>
  <c r="R194" i="4"/>
  <c r="P193" i="4"/>
  <c r="R193" i="4"/>
  <c r="P192" i="4"/>
  <c r="R192" i="4"/>
  <c r="P191" i="4"/>
  <c r="R191" i="4"/>
  <c r="P190" i="4"/>
  <c r="R190" i="4"/>
  <c r="P189" i="4"/>
  <c r="R189" i="4"/>
  <c r="P188" i="4"/>
  <c r="R188" i="4"/>
  <c r="P187" i="4"/>
  <c r="R187" i="4"/>
  <c r="P186" i="4"/>
  <c r="R186" i="4"/>
  <c r="P219" i="4"/>
  <c r="R219" i="4"/>
  <c r="P217" i="4"/>
  <c r="R217" i="4"/>
  <c r="P214" i="4"/>
  <c r="R214" i="4"/>
  <c r="P210" i="4"/>
  <c r="R210" i="4"/>
  <c r="P183" i="4"/>
  <c r="R183" i="4"/>
  <c r="P216" i="4"/>
  <c r="R216" i="4"/>
  <c r="I334" i="3"/>
  <c r="K328" i="3"/>
  <c r="J327" i="3"/>
  <c r="I326" i="3"/>
  <c r="K323" i="3"/>
  <c r="K322" i="3"/>
  <c r="J319" i="3"/>
  <c r="G318" i="3"/>
  <c r="K313" i="3"/>
  <c r="H312" i="3"/>
  <c r="I312" i="3"/>
  <c r="L310" i="3"/>
  <c r="L304" i="3"/>
  <c r="K301" i="3"/>
  <c r="I297" i="3"/>
  <c r="J297" i="3"/>
  <c r="F297" i="3"/>
  <c r="F293" i="3"/>
  <c r="J293" i="3"/>
  <c r="K290" i="3"/>
  <c r="G290" i="3"/>
  <c r="L286" i="3"/>
  <c r="F278" i="3"/>
  <c r="H278" i="3"/>
  <c r="J278" i="3"/>
  <c r="I319" i="3"/>
  <c r="H313" i="3"/>
  <c r="K310" i="3"/>
  <c r="I301" i="3"/>
  <c r="J290" i="3"/>
  <c r="F290" i="3"/>
  <c r="I289" i="3"/>
  <c r="J289" i="3"/>
  <c r="F289" i="3"/>
  <c r="H326" i="3"/>
  <c r="G334" i="3"/>
  <c r="F333" i="3"/>
  <c r="L331" i="3"/>
  <c r="K330" i="3"/>
  <c r="J329" i="3"/>
  <c r="I328" i="3"/>
  <c r="H327" i="3"/>
  <c r="G326" i="3"/>
  <c r="F325" i="3"/>
  <c r="L323" i="3"/>
  <c r="H322" i="3"/>
  <c r="H319" i="3"/>
  <c r="J317" i="3"/>
  <c r="F315" i="3"/>
  <c r="L314" i="3"/>
  <c r="G313" i="3"/>
  <c r="L312" i="3"/>
  <c r="J310" i="3"/>
  <c r="G302" i="3"/>
  <c r="K302" i="3"/>
  <c r="H296" i="3"/>
  <c r="I296" i="3"/>
  <c r="J294" i="3"/>
  <c r="L293" i="3"/>
  <c r="G279" i="3"/>
  <c r="K279" i="3"/>
  <c r="L279" i="3"/>
  <c r="H334" i="3"/>
  <c r="F334" i="3"/>
  <c r="K331" i="3"/>
  <c r="J330" i="3"/>
  <c r="I329" i="3"/>
  <c r="G327" i="3"/>
  <c r="F326" i="3"/>
  <c r="J323" i="3"/>
  <c r="J320" i="3"/>
  <c r="F319" i="3"/>
  <c r="L318" i="3"/>
  <c r="I317" i="3"/>
  <c r="G316" i="3"/>
  <c r="K315" i="3"/>
  <c r="K314" i="3"/>
  <c r="I310" i="3"/>
  <c r="K307" i="3"/>
  <c r="L307" i="3"/>
  <c r="I306" i="3"/>
  <c r="I305" i="3"/>
  <c r="J305" i="3"/>
  <c r="G304" i="3"/>
  <c r="L303" i="3"/>
  <c r="I298" i="3"/>
  <c r="G295" i="3"/>
  <c r="L295" i="3"/>
  <c r="I294" i="3"/>
  <c r="K293" i="3"/>
  <c r="G287" i="3"/>
  <c r="K287" i="3"/>
  <c r="L287" i="3"/>
  <c r="G286" i="3"/>
  <c r="K286" i="3"/>
  <c r="L330" i="3"/>
  <c r="I330" i="3"/>
  <c r="G328" i="3"/>
  <c r="I323" i="3"/>
  <c r="F322" i="3"/>
  <c r="I320" i="3"/>
  <c r="K318" i="3"/>
  <c r="H317" i="3"/>
  <c r="I314" i="3"/>
  <c r="J312" i="3"/>
  <c r="H310" i="3"/>
  <c r="H306" i="3"/>
  <c r="K303" i="3"/>
  <c r="K299" i="3"/>
  <c r="L299" i="3"/>
  <c r="L289" i="3"/>
  <c r="F286" i="3"/>
  <c r="J286" i="3"/>
  <c r="I281" i="3"/>
  <c r="J281" i="3"/>
  <c r="F281" i="3"/>
  <c r="H281" i="3"/>
  <c r="I313" i="3"/>
  <c r="J313" i="3"/>
  <c r="F301" i="3"/>
  <c r="J301" i="3"/>
  <c r="G294" i="3"/>
  <c r="K294" i="3"/>
  <c r="L290" i="3"/>
  <c r="K289" i="3"/>
  <c r="K282" i="3"/>
  <c r="G282" i="3"/>
  <c r="K334" i="3"/>
  <c r="K326" i="3"/>
  <c r="G323" i="3"/>
  <c r="F320" i="3"/>
  <c r="G314" i="3"/>
  <c r="F312" i="3"/>
  <c r="F306" i="3"/>
  <c r="H304" i="3"/>
  <c r="I304" i="3"/>
  <c r="K298" i="3"/>
  <c r="G298" i="3"/>
  <c r="I290" i="3"/>
  <c r="H289" i="3"/>
  <c r="J282" i="3"/>
  <c r="F282" i="3"/>
  <c r="I282" i="3"/>
  <c r="I278" i="3"/>
  <c r="L327" i="3"/>
  <c r="L322" i="3"/>
  <c r="K319" i="3"/>
  <c r="K316" i="3"/>
  <c r="F314" i="3"/>
  <c r="K306" i="3"/>
  <c r="L301" i="3"/>
  <c r="K291" i="3"/>
  <c r="L291" i="3"/>
  <c r="H290" i="3"/>
  <c r="K283" i="3"/>
  <c r="L283" i="3"/>
  <c r="G283" i="3"/>
  <c r="I274" i="3"/>
  <c r="H273" i="3"/>
  <c r="I266" i="3"/>
  <c r="H265" i="3"/>
  <c r="I258" i="3"/>
  <c r="H257" i="3"/>
  <c r="I250" i="3"/>
  <c r="H249" i="3"/>
  <c r="I242" i="3"/>
  <c r="H241" i="3"/>
  <c r="I238" i="3"/>
  <c r="L234" i="3"/>
  <c r="J227" i="3"/>
  <c r="I227" i="3"/>
  <c r="L226" i="3"/>
  <c r="K225" i="3"/>
  <c r="G225" i="3"/>
  <c r="H224" i="3"/>
  <c r="J224" i="3"/>
  <c r="F224" i="3"/>
  <c r="F223" i="3"/>
  <c r="I223" i="3"/>
  <c r="G216" i="3"/>
  <c r="K216" i="3"/>
  <c r="G208" i="3"/>
  <c r="K208" i="3"/>
  <c r="G200" i="3"/>
  <c r="K200" i="3"/>
  <c r="H250" i="3"/>
  <c r="H242" i="3"/>
  <c r="H233" i="3"/>
  <c r="I233" i="3"/>
  <c r="H225" i="3"/>
  <c r="I225" i="3"/>
  <c r="K220" i="3"/>
  <c r="L220" i="3"/>
  <c r="H216" i="3"/>
  <c r="J216" i="3"/>
  <c r="F216" i="3"/>
  <c r="H208" i="3"/>
  <c r="J208" i="3"/>
  <c r="F208" i="3"/>
  <c r="H200" i="3"/>
  <c r="J200" i="3"/>
  <c r="F200" i="3"/>
  <c r="J285" i="3"/>
  <c r="K278" i="3"/>
  <c r="J277" i="3"/>
  <c r="G274" i="3"/>
  <c r="F273" i="3"/>
  <c r="L271" i="3"/>
  <c r="K270" i="3"/>
  <c r="J269" i="3"/>
  <c r="G266" i="3"/>
  <c r="F265" i="3"/>
  <c r="L263" i="3"/>
  <c r="K262" i="3"/>
  <c r="J261" i="3"/>
  <c r="G258" i="3"/>
  <c r="F257" i="3"/>
  <c r="L255" i="3"/>
  <c r="K254" i="3"/>
  <c r="J253" i="3"/>
  <c r="G250" i="3"/>
  <c r="F249" i="3"/>
  <c r="L247" i="3"/>
  <c r="K246" i="3"/>
  <c r="J245" i="3"/>
  <c r="G242" i="3"/>
  <c r="F241" i="3"/>
  <c r="K235" i="3"/>
  <c r="F232" i="3"/>
  <c r="L218" i="3"/>
  <c r="K217" i="3"/>
  <c r="G217" i="3"/>
  <c r="K209" i="3"/>
  <c r="L209" i="3"/>
  <c r="G209" i="3"/>
  <c r="K201" i="3"/>
  <c r="L201" i="3"/>
  <c r="G201" i="3"/>
  <c r="K196" i="3"/>
  <c r="L196" i="3"/>
  <c r="G196" i="3"/>
  <c r="I285" i="3"/>
  <c r="I277" i="3"/>
  <c r="G275" i="3"/>
  <c r="F274" i="3"/>
  <c r="K271" i="3"/>
  <c r="J270" i="3"/>
  <c r="I269" i="3"/>
  <c r="G267" i="3"/>
  <c r="F266" i="3"/>
  <c r="K263" i="3"/>
  <c r="J262" i="3"/>
  <c r="I261" i="3"/>
  <c r="G259" i="3"/>
  <c r="F258" i="3"/>
  <c r="K255" i="3"/>
  <c r="J254" i="3"/>
  <c r="I253" i="3"/>
  <c r="G251" i="3"/>
  <c r="F250" i="3"/>
  <c r="K247" i="3"/>
  <c r="J246" i="3"/>
  <c r="I245" i="3"/>
  <c r="G243" i="3"/>
  <c r="F242" i="3"/>
  <c r="L240" i="3"/>
  <c r="L233" i="3"/>
  <c r="L227" i="3"/>
  <c r="L223" i="3"/>
  <c r="J219" i="3"/>
  <c r="I219" i="3"/>
  <c r="H217" i="3"/>
  <c r="I217" i="3"/>
  <c r="I270" i="3"/>
  <c r="I254" i="3"/>
  <c r="I246" i="3"/>
  <c r="K240" i="3"/>
  <c r="K233" i="3"/>
  <c r="H227" i="3"/>
  <c r="K226" i="3"/>
  <c r="L224" i="3"/>
  <c r="K223" i="3"/>
  <c r="L274" i="3"/>
  <c r="K273" i="3"/>
  <c r="H270" i="3"/>
  <c r="L266" i="3"/>
  <c r="K265" i="3"/>
  <c r="H262" i="3"/>
  <c r="L258" i="3"/>
  <c r="K257" i="3"/>
  <c r="H254" i="3"/>
  <c r="H246" i="3"/>
  <c r="J233" i="3"/>
  <c r="K228" i="3"/>
  <c r="L228" i="3"/>
  <c r="L225" i="3"/>
  <c r="K212" i="3"/>
  <c r="L212" i="3"/>
  <c r="G212" i="3"/>
  <c r="J211" i="3"/>
  <c r="F211" i="3"/>
  <c r="I211" i="3"/>
  <c r="K204" i="3"/>
  <c r="L204" i="3"/>
  <c r="G204" i="3"/>
  <c r="J203" i="3"/>
  <c r="F203" i="3"/>
  <c r="I203" i="3"/>
  <c r="I288" i="3"/>
  <c r="I280" i="3"/>
  <c r="L275" i="3"/>
  <c r="K274" i="3"/>
  <c r="J273" i="3"/>
  <c r="I272" i="3"/>
  <c r="L267" i="3"/>
  <c r="K266" i="3"/>
  <c r="J265" i="3"/>
  <c r="I264" i="3"/>
  <c r="L259" i="3"/>
  <c r="K258" i="3"/>
  <c r="J257" i="3"/>
  <c r="I256" i="3"/>
  <c r="L251" i="3"/>
  <c r="K250" i="3"/>
  <c r="J249" i="3"/>
  <c r="I248" i="3"/>
  <c r="L243" i="3"/>
  <c r="K242" i="3"/>
  <c r="J241" i="3"/>
  <c r="I240" i="3"/>
  <c r="K238" i="3"/>
  <c r="K236" i="3"/>
  <c r="L236" i="3"/>
  <c r="I235" i="3"/>
  <c r="I234" i="3"/>
  <c r="J234" i="3"/>
  <c r="G233" i="3"/>
  <c r="L232" i="3"/>
  <c r="J230" i="3"/>
  <c r="F227" i="3"/>
  <c r="G226" i="3"/>
  <c r="J225" i="3"/>
  <c r="I224" i="3"/>
  <c r="H223" i="3"/>
  <c r="L219" i="3"/>
  <c r="L216" i="3"/>
  <c r="L208" i="3"/>
  <c r="L200" i="3"/>
  <c r="J238" i="3"/>
  <c r="H235" i="3"/>
  <c r="F233" i="3"/>
  <c r="K232" i="3"/>
  <c r="I230" i="3"/>
  <c r="F225" i="3"/>
  <c r="G224" i="3"/>
  <c r="G220" i="3"/>
  <c r="H219" i="3"/>
  <c r="K218" i="3"/>
  <c r="L217" i="3"/>
  <c r="I216" i="3"/>
  <c r="F215" i="3"/>
  <c r="I215" i="3"/>
  <c r="J215" i="3"/>
  <c r="I208" i="3"/>
  <c r="F207" i="3"/>
  <c r="I207" i="3"/>
  <c r="J207" i="3"/>
  <c r="I200" i="3"/>
  <c r="J195" i="3"/>
  <c r="F195" i="3"/>
  <c r="H195" i="3"/>
  <c r="I195" i="3"/>
  <c r="H218" i="3"/>
  <c r="H210" i="3"/>
  <c r="H202" i="3"/>
  <c r="H194" i="3"/>
  <c r="G193" i="3"/>
  <c r="F192" i="3"/>
  <c r="I187" i="3"/>
  <c r="H186" i="3"/>
  <c r="G185" i="3"/>
  <c r="F184" i="3"/>
  <c r="I179" i="3"/>
  <c r="H178" i="3"/>
  <c r="G177" i="3"/>
  <c r="K176" i="3"/>
  <c r="K175" i="3"/>
  <c r="G174" i="3"/>
  <c r="J172" i="3"/>
  <c r="G171" i="3"/>
  <c r="H168" i="3"/>
  <c r="K166" i="3"/>
  <c r="G165" i="3"/>
  <c r="J163" i="3"/>
  <c r="H159" i="3"/>
  <c r="K157" i="3"/>
  <c r="H156" i="3"/>
  <c r="H154" i="3"/>
  <c r="J152" i="3"/>
  <c r="F150" i="3"/>
  <c r="H150" i="3"/>
  <c r="I150" i="3"/>
  <c r="K148" i="3"/>
  <c r="K147" i="3"/>
  <c r="K144" i="3"/>
  <c r="L144" i="3"/>
  <c r="G143" i="3"/>
  <c r="K143" i="3"/>
  <c r="F142" i="3"/>
  <c r="H142" i="3"/>
  <c r="I142" i="3"/>
  <c r="J142" i="3"/>
  <c r="K123" i="3"/>
  <c r="K120" i="3"/>
  <c r="L120" i="3"/>
  <c r="G120" i="3"/>
  <c r="I111" i="3"/>
  <c r="J111" i="3"/>
  <c r="F111" i="3"/>
  <c r="G82" i="3"/>
  <c r="K82" i="3"/>
  <c r="L82" i="3"/>
  <c r="G61" i="3"/>
  <c r="K61" i="3"/>
  <c r="L61" i="3"/>
  <c r="H187" i="3"/>
  <c r="H179" i="3"/>
  <c r="I172" i="3"/>
  <c r="I163" i="3"/>
  <c r="I152" i="3"/>
  <c r="I143" i="3"/>
  <c r="J143" i="3"/>
  <c r="L140" i="3"/>
  <c r="G140" i="3"/>
  <c r="K140" i="3"/>
  <c r="K139" i="3"/>
  <c r="F134" i="3"/>
  <c r="H134" i="3"/>
  <c r="I134" i="3"/>
  <c r="J134" i="3"/>
  <c r="F123" i="3"/>
  <c r="I123" i="3"/>
  <c r="J123" i="3"/>
  <c r="H73" i="3"/>
  <c r="I73" i="3"/>
  <c r="J73" i="3"/>
  <c r="L73" i="3"/>
  <c r="F73" i="3"/>
  <c r="H172" i="3"/>
  <c r="H163" i="3"/>
  <c r="F139" i="3"/>
  <c r="J139" i="3"/>
  <c r="G135" i="3"/>
  <c r="K135" i="3"/>
  <c r="L132" i="3"/>
  <c r="G132" i="3"/>
  <c r="K132" i="3"/>
  <c r="L124" i="3"/>
  <c r="G124" i="3"/>
  <c r="K124" i="3"/>
  <c r="K112" i="3"/>
  <c r="L112" i="3"/>
  <c r="G112" i="3"/>
  <c r="I75" i="3"/>
  <c r="L75" i="3"/>
  <c r="H75" i="3"/>
  <c r="J75" i="3"/>
  <c r="K75" i="3"/>
  <c r="F75" i="3"/>
  <c r="H69" i="3"/>
  <c r="I69" i="3"/>
  <c r="J69" i="3"/>
  <c r="L69" i="3"/>
  <c r="F69" i="3"/>
  <c r="J199" i="3"/>
  <c r="L193" i="3"/>
  <c r="K192" i="3"/>
  <c r="J191" i="3"/>
  <c r="G188" i="3"/>
  <c r="F187" i="3"/>
  <c r="L185" i="3"/>
  <c r="K184" i="3"/>
  <c r="J183" i="3"/>
  <c r="G180" i="3"/>
  <c r="F179" i="3"/>
  <c r="L177" i="3"/>
  <c r="J176" i="3"/>
  <c r="L171" i="3"/>
  <c r="G169" i="3"/>
  <c r="K167" i="3"/>
  <c r="G166" i="3"/>
  <c r="K158" i="3"/>
  <c r="G157" i="3"/>
  <c r="F152" i="3"/>
  <c r="L147" i="3"/>
  <c r="I135" i="3"/>
  <c r="J135" i="3"/>
  <c r="F135" i="3"/>
  <c r="F131" i="3"/>
  <c r="J131" i="3"/>
  <c r="F115" i="3"/>
  <c r="I115" i="3"/>
  <c r="J115" i="3"/>
  <c r="F86" i="3"/>
  <c r="J86" i="3"/>
  <c r="H86" i="3"/>
  <c r="I86" i="3"/>
  <c r="H222" i="3"/>
  <c r="L210" i="3"/>
  <c r="L202" i="3"/>
  <c r="I199" i="3"/>
  <c r="L194" i="3"/>
  <c r="J192" i="3"/>
  <c r="I191" i="3"/>
  <c r="L186" i="3"/>
  <c r="J184" i="3"/>
  <c r="I183" i="3"/>
  <c r="L178" i="3"/>
  <c r="I176" i="3"/>
  <c r="L174" i="3"/>
  <c r="K171" i="3"/>
  <c r="I167" i="3"/>
  <c r="L165" i="3"/>
  <c r="K162" i="3"/>
  <c r="J158" i="3"/>
  <c r="L156" i="3"/>
  <c r="K152" i="3"/>
  <c r="L149" i="3"/>
  <c r="J147" i="3"/>
  <c r="K136" i="3"/>
  <c r="L136" i="3"/>
  <c r="G136" i="3"/>
  <c r="I127" i="3"/>
  <c r="J127" i="3"/>
  <c r="F127" i="3"/>
  <c r="L116" i="3"/>
  <c r="G116" i="3"/>
  <c r="K116" i="3"/>
  <c r="L148" i="3"/>
  <c r="G148" i="3"/>
  <c r="K128" i="3"/>
  <c r="L128" i="3"/>
  <c r="G128" i="3"/>
  <c r="H83" i="3"/>
  <c r="I83" i="3"/>
  <c r="J83" i="3"/>
  <c r="F83" i="3"/>
  <c r="N12" i="3"/>
  <c r="K227" i="3"/>
  <c r="J226" i="3"/>
  <c r="K219" i="3"/>
  <c r="J218" i="3"/>
  <c r="K211" i="3"/>
  <c r="J210" i="3"/>
  <c r="I209" i="3"/>
  <c r="K203" i="3"/>
  <c r="J202" i="3"/>
  <c r="I201" i="3"/>
  <c r="K195" i="3"/>
  <c r="J194" i="3"/>
  <c r="I193" i="3"/>
  <c r="L188" i="3"/>
  <c r="K187" i="3"/>
  <c r="J186" i="3"/>
  <c r="I185" i="3"/>
  <c r="L180" i="3"/>
  <c r="K179" i="3"/>
  <c r="J178" i="3"/>
  <c r="I177" i="3"/>
  <c r="G176" i="3"/>
  <c r="J174" i="3"/>
  <c r="F173" i="3"/>
  <c r="L172" i="3"/>
  <c r="I171" i="3"/>
  <c r="J168" i="3"/>
  <c r="G167" i="3"/>
  <c r="J165" i="3"/>
  <c r="L163" i="3"/>
  <c r="I162" i="3"/>
  <c r="G161" i="3"/>
  <c r="K160" i="3"/>
  <c r="K159" i="3"/>
  <c r="J156" i="3"/>
  <c r="K154" i="3"/>
  <c r="G153" i="3"/>
  <c r="G151" i="3"/>
  <c r="J149" i="3"/>
  <c r="H147" i="3"/>
  <c r="G144" i="3"/>
  <c r="H143" i="3"/>
  <c r="I139" i="3"/>
  <c r="K134" i="3"/>
  <c r="L131" i="3"/>
  <c r="H123" i="3"/>
  <c r="I119" i="3"/>
  <c r="J119" i="3"/>
  <c r="F119" i="3"/>
  <c r="H111" i="3"/>
  <c r="L34" i="3"/>
  <c r="K34" i="3"/>
  <c r="G34" i="3"/>
  <c r="L175" i="3"/>
  <c r="H174" i="3"/>
  <c r="K172" i="3"/>
  <c r="H171" i="3"/>
  <c r="K169" i="3"/>
  <c r="F167" i="3"/>
  <c r="I165" i="3"/>
  <c r="I159" i="3"/>
  <c r="F158" i="3"/>
  <c r="I154" i="3"/>
  <c r="L152" i="3"/>
  <c r="I151" i="3"/>
  <c r="J151" i="3"/>
  <c r="I149" i="3"/>
  <c r="F143" i="3"/>
  <c r="H139" i="3"/>
  <c r="I131" i="3"/>
  <c r="L115" i="3"/>
  <c r="J106" i="3"/>
  <c r="H106" i="3"/>
  <c r="I106" i="3"/>
  <c r="F106" i="3"/>
  <c r="K108" i="3"/>
  <c r="L105" i="3"/>
  <c r="K102" i="3"/>
  <c r="L99" i="3"/>
  <c r="G98" i="3"/>
  <c r="I93" i="3"/>
  <c r="J93" i="3"/>
  <c r="K77" i="3"/>
  <c r="L77" i="3"/>
  <c r="G77" i="3"/>
  <c r="G72" i="3"/>
  <c r="L72" i="3"/>
  <c r="G68" i="3"/>
  <c r="L68" i="3"/>
  <c r="K65" i="3"/>
  <c r="G65" i="3"/>
  <c r="L65" i="3"/>
  <c r="L28" i="3"/>
  <c r="G28" i="3"/>
  <c r="K28" i="3"/>
  <c r="J12" i="3"/>
  <c r="K105" i="3"/>
  <c r="J102" i="3"/>
  <c r="J99" i="3"/>
  <c r="L94" i="3"/>
  <c r="L91" i="3"/>
  <c r="I89" i="3"/>
  <c r="F89" i="3"/>
  <c r="K86" i="3"/>
  <c r="K83" i="3"/>
  <c r="G83" i="3"/>
  <c r="L74" i="3"/>
  <c r="G74" i="3"/>
  <c r="K73" i="3"/>
  <c r="G73" i="3"/>
  <c r="J72" i="3"/>
  <c r="F72" i="3"/>
  <c r="I71" i="3"/>
  <c r="K71" i="3"/>
  <c r="F71" i="3"/>
  <c r="L70" i="3"/>
  <c r="G70" i="3"/>
  <c r="K70" i="3"/>
  <c r="G69" i="3"/>
  <c r="K69" i="3"/>
  <c r="F68" i="3"/>
  <c r="J68" i="3"/>
  <c r="I67" i="3"/>
  <c r="K67" i="3"/>
  <c r="F67" i="3"/>
  <c r="L66" i="3"/>
  <c r="K66" i="3"/>
  <c r="F65" i="3"/>
  <c r="H65" i="3"/>
  <c r="J64" i="3"/>
  <c r="F64" i="3"/>
  <c r="K64" i="3"/>
  <c r="L64" i="3"/>
  <c r="I63" i="3"/>
  <c r="J63" i="3"/>
  <c r="F63" i="3"/>
  <c r="L44" i="3"/>
  <c r="G44" i="3"/>
  <c r="K44" i="3"/>
  <c r="H12" i="3"/>
  <c r="D12" i="3"/>
  <c r="I141" i="3"/>
  <c r="I133" i="3"/>
  <c r="K127" i="3"/>
  <c r="J126" i="3"/>
  <c r="I125" i="3"/>
  <c r="K119" i="3"/>
  <c r="J118" i="3"/>
  <c r="I117" i="3"/>
  <c r="K111" i="3"/>
  <c r="J110" i="3"/>
  <c r="I109" i="3"/>
  <c r="L106" i="3"/>
  <c r="K103" i="3"/>
  <c r="H102" i="3"/>
  <c r="K100" i="3"/>
  <c r="L98" i="3"/>
  <c r="G95" i="3"/>
  <c r="L95" i="3"/>
  <c r="I91" i="3"/>
  <c r="L89" i="3"/>
  <c r="J82" i="3"/>
  <c r="F82" i="3"/>
  <c r="G79" i="3"/>
  <c r="K79" i="3"/>
  <c r="L79" i="3"/>
  <c r="L62" i="3"/>
  <c r="K62" i="3"/>
  <c r="F61" i="3"/>
  <c r="H61" i="3"/>
  <c r="F60" i="3"/>
  <c r="J60" i="3"/>
  <c r="K60" i="3"/>
  <c r="L60" i="3"/>
  <c r="I59" i="3"/>
  <c r="J59" i="3"/>
  <c r="F59" i="3"/>
  <c r="I57" i="3"/>
  <c r="I25" i="3"/>
  <c r="L25" i="3"/>
  <c r="F25" i="3"/>
  <c r="J25" i="3"/>
  <c r="L145" i="3"/>
  <c r="L137" i="3"/>
  <c r="L129" i="3"/>
  <c r="I126" i="3"/>
  <c r="L121" i="3"/>
  <c r="I118" i="3"/>
  <c r="L113" i="3"/>
  <c r="I110" i="3"/>
  <c r="G108" i="3"/>
  <c r="K107" i="3"/>
  <c r="K106" i="3"/>
  <c r="J103" i="3"/>
  <c r="G102" i="3"/>
  <c r="F99" i="3"/>
  <c r="K98" i="3"/>
  <c r="I97" i="3"/>
  <c r="F97" i="3"/>
  <c r="I96" i="3"/>
  <c r="H93" i="3"/>
  <c r="F91" i="3"/>
  <c r="K89" i="3"/>
  <c r="I85" i="3"/>
  <c r="J85" i="3"/>
  <c r="L76" i="3"/>
  <c r="L71" i="3"/>
  <c r="L67" i="3"/>
  <c r="L63" i="3"/>
  <c r="L50" i="3"/>
  <c r="I41" i="3"/>
  <c r="L41" i="3"/>
  <c r="F41" i="3"/>
  <c r="J41" i="3"/>
  <c r="I29" i="3"/>
  <c r="H29" i="3"/>
  <c r="J29" i="3"/>
  <c r="J144" i="3"/>
  <c r="J136" i="3"/>
  <c r="J128" i="3"/>
  <c r="H126" i="3"/>
  <c r="J120" i="3"/>
  <c r="H118" i="3"/>
  <c r="J112" i="3"/>
  <c r="H110" i="3"/>
  <c r="I103" i="3"/>
  <c r="K99" i="3"/>
  <c r="I98" i="3"/>
  <c r="K94" i="3"/>
  <c r="K92" i="3"/>
  <c r="K91" i="3"/>
  <c r="G91" i="3"/>
  <c r="J89" i="3"/>
  <c r="L86" i="3"/>
  <c r="L83" i="3"/>
  <c r="I81" i="3"/>
  <c r="F81" i="3"/>
  <c r="J77" i="3"/>
  <c r="K76" i="3"/>
  <c r="K74" i="3"/>
  <c r="K72" i="3"/>
  <c r="J71" i="3"/>
  <c r="K68" i="3"/>
  <c r="J67" i="3"/>
  <c r="I64" i="3"/>
  <c r="K63" i="3"/>
  <c r="I45" i="3"/>
  <c r="H45" i="3"/>
  <c r="J45" i="3"/>
  <c r="F94" i="3"/>
  <c r="J94" i="3"/>
  <c r="G90" i="3"/>
  <c r="J57" i="3"/>
  <c r="F57" i="3"/>
  <c r="K56" i="3"/>
  <c r="L30" i="3"/>
  <c r="G30" i="3"/>
  <c r="I27" i="3"/>
  <c r="K27" i="3"/>
  <c r="F27" i="3"/>
  <c r="H27" i="3"/>
  <c r="L27" i="3"/>
  <c r="I23" i="3"/>
  <c r="K23" i="3"/>
  <c r="H23" i="3"/>
  <c r="L23" i="3"/>
  <c r="K12" i="3"/>
  <c r="C12" i="3"/>
  <c r="G106" i="3"/>
  <c r="G100" i="3"/>
  <c r="F98" i="3"/>
  <c r="J90" i="3"/>
  <c r="F90" i="3"/>
  <c r="G87" i="3"/>
  <c r="K87" i="3"/>
  <c r="L87" i="3"/>
  <c r="L81" i="3"/>
  <c r="F77" i="3"/>
  <c r="G76" i="3"/>
  <c r="H72" i="3"/>
  <c r="H68" i="3"/>
  <c r="G66" i="3"/>
  <c r="I65" i="3"/>
  <c r="I60" i="3"/>
  <c r="K59" i="3"/>
  <c r="F53" i="3"/>
  <c r="I53" i="3"/>
  <c r="L53" i="3"/>
  <c r="L46" i="3"/>
  <c r="G46" i="3"/>
  <c r="I43" i="3"/>
  <c r="K43" i="3"/>
  <c r="F43" i="3"/>
  <c r="H43" i="3"/>
  <c r="L43" i="3"/>
  <c r="I39" i="3"/>
  <c r="K39" i="3"/>
  <c r="H39" i="3"/>
  <c r="L39" i="3"/>
  <c r="L38" i="3"/>
  <c r="L22" i="3"/>
  <c r="F76" i="3"/>
  <c r="J76" i="3"/>
  <c r="L52" i="3"/>
  <c r="I47" i="3"/>
  <c r="K47" i="3"/>
  <c r="L42" i="3"/>
  <c r="K38" i="3"/>
  <c r="L36" i="3"/>
  <c r="I31" i="3"/>
  <c r="K31" i="3"/>
  <c r="L26" i="3"/>
  <c r="K22" i="3"/>
  <c r="K57" i="3"/>
  <c r="G57" i="3"/>
  <c r="G54" i="3"/>
  <c r="L49" i="3"/>
  <c r="K41" i="3"/>
  <c r="L40" i="3"/>
  <c r="L33" i="3"/>
  <c r="K25" i="3"/>
  <c r="L24" i="3"/>
  <c r="Q12" i="3"/>
  <c r="I12" i="3"/>
  <c r="I51" i="3"/>
  <c r="K51" i="3"/>
  <c r="H49" i="3"/>
  <c r="I35" i="3"/>
  <c r="K35" i="3"/>
  <c r="O12" i="3"/>
  <c r="G12" i="3"/>
  <c r="H76" i="3"/>
  <c r="J56" i="3"/>
  <c r="F56" i="3"/>
  <c r="K54" i="3"/>
  <c r="L51" i="3"/>
  <c r="K49" i="3"/>
  <c r="L48" i="3"/>
  <c r="H37" i="3"/>
  <c r="L35" i="3"/>
  <c r="K33" i="3"/>
  <c r="L32" i="3"/>
  <c r="M12" i="3"/>
  <c r="E12" i="3"/>
  <c r="H48" i="3"/>
  <c r="H40" i="3"/>
  <c r="H32" i="3"/>
  <c r="H24" i="3"/>
  <c r="G135" i="4"/>
  <c r="I135" i="4"/>
  <c r="P135" i="4"/>
  <c r="G181" i="4"/>
  <c r="I181" i="4"/>
  <c r="P181" i="4"/>
  <c r="R181" i="4"/>
  <c r="G177" i="4"/>
  <c r="I177" i="4"/>
  <c r="P177" i="4"/>
  <c r="G173" i="4"/>
  <c r="I173" i="4"/>
  <c r="P173" i="4"/>
  <c r="R173" i="4"/>
  <c r="G169" i="4"/>
  <c r="L169" i="4"/>
  <c r="P169" i="4"/>
  <c r="G165" i="4"/>
  <c r="I165" i="4"/>
  <c r="P165" i="4"/>
  <c r="R165" i="4"/>
  <c r="G161" i="4"/>
  <c r="I161" i="4"/>
  <c r="P161" i="4"/>
  <c r="G157" i="4"/>
  <c r="I157" i="4"/>
  <c r="P157" i="4"/>
  <c r="R157" i="4"/>
  <c r="G153" i="4"/>
  <c r="J153" i="4"/>
  <c r="P153" i="4"/>
  <c r="P146" i="4"/>
  <c r="G146" i="4"/>
  <c r="J146" i="4"/>
  <c r="K53" i="3"/>
  <c r="J52" i="3"/>
  <c r="G49" i="3"/>
  <c r="F48" i="3"/>
  <c r="K45" i="3"/>
  <c r="J44" i="3"/>
  <c r="G41" i="3"/>
  <c r="F40" i="3"/>
  <c r="K37" i="3"/>
  <c r="J36" i="3"/>
  <c r="G33" i="3"/>
  <c r="F32" i="3"/>
  <c r="K29" i="3"/>
  <c r="J28" i="3"/>
  <c r="G25" i="3"/>
  <c r="F24" i="3"/>
  <c r="G140" i="4"/>
  <c r="I140" i="4"/>
  <c r="P140" i="4"/>
  <c r="I137" i="4"/>
  <c r="P134" i="4"/>
  <c r="R134" i="4"/>
  <c r="G134" i="4"/>
  <c r="N134" i="4"/>
  <c r="G180" i="4"/>
  <c r="I180" i="4"/>
  <c r="P180" i="4"/>
  <c r="R180" i="4"/>
  <c r="G176" i="4"/>
  <c r="I176" i="4"/>
  <c r="P176" i="4"/>
  <c r="G172" i="4"/>
  <c r="I172" i="4"/>
  <c r="P172" i="4"/>
  <c r="G168" i="4"/>
  <c r="L168" i="4"/>
  <c r="P168" i="4"/>
  <c r="R168" i="4"/>
  <c r="G164" i="4"/>
  <c r="I164" i="4"/>
  <c r="P164" i="4"/>
  <c r="R164" i="4"/>
  <c r="G160" i="4"/>
  <c r="I160" i="4"/>
  <c r="P160" i="4"/>
  <c r="G156" i="4"/>
  <c r="J156" i="4"/>
  <c r="P156" i="4"/>
  <c r="G152" i="4"/>
  <c r="J152" i="4"/>
  <c r="P152" i="4"/>
  <c r="R152" i="4"/>
  <c r="G148" i="4"/>
  <c r="J148" i="4"/>
  <c r="P148" i="4"/>
  <c r="G133" i="4"/>
  <c r="N133" i="4"/>
  <c r="P133" i="4"/>
  <c r="R133" i="4"/>
  <c r="P87" i="4"/>
  <c r="G87" i="4"/>
  <c r="N87" i="4"/>
  <c r="G179" i="4"/>
  <c r="I179" i="4"/>
  <c r="P179" i="4"/>
  <c r="R179" i="4"/>
  <c r="G175" i="4"/>
  <c r="I175" i="4"/>
  <c r="P175" i="4"/>
  <c r="G171" i="4"/>
  <c r="I171" i="4"/>
  <c r="P171" i="4"/>
  <c r="R171" i="4"/>
  <c r="G167" i="4"/>
  <c r="L167" i="4"/>
  <c r="P167" i="4"/>
  <c r="G163" i="4"/>
  <c r="I163" i="4"/>
  <c r="P163" i="4"/>
  <c r="R163" i="4"/>
  <c r="G159" i="4"/>
  <c r="I159" i="4"/>
  <c r="P159" i="4"/>
  <c r="G155" i="4"/>
  <c r="J155" i="4"/>
  <c r="P155" i="4"/>
  <c r="R155" i="4"/>
  <c r="G151" i="4"/>
  <c r="J151" i="4"/>
  <c r="P151" i="4"/>
  <c r="G142" i="4"/>
  <c r="M142" i="4"/>
  <c r="P142" i="4"/>
  <c r="R142" i="4"/>
  <c r="G117" i="4"/>
  <c r="N117" i="4"/>
  <c r="P117" i="4"/>
  <c r="R147" i="4"/>
  <c r="G132" i="4"/>
  <c r="I132" i="4"/>
  <c r="P132" i="4"/>
  <c r="G129" i="4"/>
  <c r="I129" i="4"/>
  <c r="P129" i="4"/>
  <c r="G124" i="4"/>
  <c r="N124" i="4"/>
  <c r="P124" i="4"/>
  <c r="R124" i="4"/>
  <c r="G94" i="4"/>
  <c r="N94" i="4"/>
  <c r="P94" i="4"/>
  <c r="R94" i="4"/>
  <c r="G182" i="4"/>
  <c r="I182" i="4"/>
  <c r="P182" i="4"/>
  <c r="G178" i="4"/>
  <c r="I178" i="4"/>
  <c r="P178" i="4"/>
  <c r="R178" i="4"/>
  <c r="G174" i="4"/>
  <c r="I174" i="4"/>
  <c r="P174" i="4"/>
  <c r="R174" i="4"/>
  <c r="G170" i="4"/>
  <c r="L170" i="4"/>
  <c r="P170" i="4"/>
  <c r="G166" i="4"/>
  <c r="K166" i="4"/>
  <c r="P166" i="4"/>
  <c r="G162" i="4"/>
  <c r="I162" i="4"/>
  <c r="P162" i="4"/>
  <c r="R162" i="4"/>
  <c r="G158" i="4"/>
  <c r="I158" i="4"/>
  <c r="P158" i="4"/>
  <c r="R158" i="4"/>
  <c r="G154" i="4"/>
  <c r="J154" i="4"/>
  <c r="P154" i="4"/>
  <c r="G150" i="4"/>
  <c r="J150" i="4"/>
  <c r="P150" i="4"/>
  <c r="G144" i="4"/>
  <c r="J144" i="4"/>
  <c r="P144" i="4"/>
  <c r="R144" i="4"/>
  <c r="P138" i="4"/>
  <c r="G138" i="4"/>
  <c r="I138" i="4"/>
  <c r="G116" i="4"/>
  <c r="N116" i="4"/>
  <c r="P116" i="4"/>
  <c r="R105" i="4"/>
  <c r="R130" i="4"/>
  <c r="G125" i="4"/>
  <c r="N125" i="4"/>
  <c r="P111" i="4"/>
  <c r="R111" i="4"/>
  <c r="G105" i="4"/>
  <c r="N105" i="4"/>
  <c r="G98" i="4"/>
  <c r="N98" i="4"/>
  <c r="R84" i="4"/>
  <c r="G82" i="4"/>
  <c r="N82" i="4"/>
  <c r="P82" i="4"/>
  <c r="G77" i="4"/>
  <c r="N77" i="4"/>
  <c r="P77" i="4"/>
  <c r="R77" i="4"/>
  <c r="G56" i="4"/>
  <c r="N56" i="4"/>
  <c r="P56" i="4"/>
  <c r="R48" i="4"/>
  <c r="R24" i="4"/>
  <c r="P149" i="4"/>
  <c r="R149" i="4"/>
  <c r="P141" i="4"/>
  <c r="R141" i="4"/>
  <c r="R127" i="4"/>
  <c r="G122" i="4"/>
  <c r="N122" i="4"/>
  <c r="P122" i="4"/>
  <c r="R122" i="4"/>
  <c r="G108" i="4"/>
  <c r="N108" i="4"/>
  <c r="P108" i="4"/>
  <c r="R108" i="4"/>
  <c r="G64" i="4"/>
  <c r="I64" i="4"/>
  <c r="P64" i="4"/>
  <c r="G147" i="4"/>
  <c r="J147" i="4"/>
  <c r="G139" i="4"/>
  <c r="I139" i="4"/>
  <c r="G126" i="4"/>
  <c r="N126" i="4"/>
  <c r="P123" i="4"/>
  <c r="R123" i="4"/>
  <c r="G114" i="4"/>
  <c r="M114" i="4"/>
  <c r="P114" i="4"/>
  <c r="R114" i="4"/>
  <c r="P112" i="4"/>
  <c r="R112" i="4"/>
  <c r="G103" i="4"/>
  <c r="N103" i="4"/>
  <c r="P101" i="4"/>
  <c r="R101" i="4"/>
  <c r="G96" i="4"/>
  <c r="N96" i="4"/>
  <c r="G72" i="4"/>
  <c r="N72" i="4"/>
  <c r="R40" i="4"/>
  <c r="G26" i="4"/>
  <c r="N26" i="4"/>
  <c r="P26" i="4"/>
  <c r="R26" i="4"/>
  <c r="R143" i="4"/>
  <c r="P109" i="4"/>
  <c r="R109" i="4"/>
  <c r="G106" i="4"/>
  <c r="N106" i="4"/>
  <c r="P106" i="4"/>
  <c r="R106" i="4"/>
  <c r="P104" i="4"/>
  <c r="R104" i="4"/>
  <c r="P97" i="4"/>
  <c r="R97" i="4"/>
  <c r="P136" i="4"/>
  <c r="R136" i="4"/>
  <c r="P131" i="4"/>
  <c r="R131" i="4"/>
  <c r="G99" i="4"/>
  <c r="N99" i="4"/>
  <c r="P99" i="4"/>
  <c r="G91" i="4"/>
  <c r="N91" i="4"/>
  <c r="P91" i="4"/>
  <c r="G58" i="4"/>
  <c r="N58" i="4"/>
  <c r="P58" i="4"/>
  <c r="R58" i="4"/>
  <c r="R145" i="4"/>
  <c r="R137" i="4"/>
  <c r="G89" i="4"/>
  <c r="N89" i="4"/>
  <c r="P89" i="4"/>
  <c r="D15" i="4"/>
  <c r="C19" i="4"/>
  <c r="R118" i="4"/>
  <c r="G110" i="4"/>
  <c r="J110" i="4"/>
  <c r="R102" i="4"/>
  <c r="R95" i="4"/>
  <c r="R93" i="4"/>
  <c r="R60" i="4"/>
  <c r="R46" i="4"/>
  <c r="G34" i="4"/>
  <c r="N34" i="4"/>
  <c r="P34" i="4"/>
  <c r="R110" i="4"/>
  <c r="P80" i="4"/>
  <c r="G80" i="4"/>
  <c r="M80" i="4"/>
  <c r="R67" i="4"/>
  <c r="G59" i="4"/>
  <c r="N59" i="4"/>
  <c r="G48" i="4"/>
  <c r="N48" i="4"/>
  <c r="R29" i="4"/>
  <c r="G21" i="4"/>
  <c r="N21" i="4"/>
  <c r="G237" i="1"/>
  <c r="K237" i="1" s="1"/>
  <c r="G229" i="1"/>
  <c r="K229" i="1" s="1"/>
  <c r="G204" i="1"/>
  <c r="K204" i="1" s="1"/>
  <c r="P204" i="1"/>
  <c r="G227" i="1"/>
  <c r="G225" i="1"/>
  <c r="P225" i="1"/>
  <c r="T225" i="1" s="1"/>
  <c r="V225" i="1" s="1"/>
  <c r="G196" i="1"/>
  <c r="P68" i="4"/>
  <c r="R68" i="4"/>
  <c r="P61" i="4"/>
  <c r="R61" i="4"/>
  <c r="P50" i="4"/>
  <c r="R50" i="4"/>
  <c r="P30" i="4"/>
  <c r="R30" i="4"/>
  <c r="D16" i="4"/>
  <c r="D19" i="4"/>
  <c r="P25" i="4"/>
  <c r="R25" i="4"/>
  <c r="P33" i="4"/>
  <c r="R33" i="4"/>
  <c r="P41" i="4"/>
  <c r="P47" i="4"/>
  <c r="R47" i="4"/>
  <c r="P55" i="4"/>
  <c r="R55" i="4"/>
  <c r="P63" i="4"/>
  <c r="R63" i="4"/>
  <c r="P71" i="4"/>
  <c r="R71" i="4"/>
  <c r="P79" i="4"/>
  <c r="R79" i="4"/>
  <c r="P86" i="4"/>
  <c r="R86" i="4"/>
  <c r="P92" i="4"/>
  <c r="R92" i="4"/>
  <c r="P27" i="4"/>
  <c r="R27" i="4"/>
  <c r="P35" i="4"/>
  <c r="R35" i="4"/>
  <c r="P42" i="4"/>
  <c r="P49" i="4"/>
  <c r="R49" i="4"/>
  <c r="P57" i="4"/>
  <c r="R57" i="4"/>
  <c r="P65" i="4"/>
  <c r="R65" i="4"/>
  <c r="P73" i="4"/>
  <c r="R73" i="4"/>
  <c r="P81" i="4"/>
  <c r="R81" i="4"/>
  <c r="P88" i="4"/>
  <c r="R88" i="4"/>
  <c r="G233" i="1"/>
  <c r="P233" i="1"/>
  <c r="T233" i="1" s="1"/>
  <c r="V233" i="1" s="1"/>
  <c r="P223" i="1"/>
  <c r="G223" i="1"/>
  <c r="R83" i="4"/>
  <c r="P54" i="4"/>
  <c r="R54" i="4"/>
  <c r="R51" i="4"/>
  <c r="P226" i="1"/>
  <c r="T226" i="1" s="1"/>
  <c r="V226" i="1" s="1"/>
  <c r="K219" i="1"/>
  <c r="P76" i="4"/>
  <c r="R76" i="4"/>
  <c r="P44" i="4"/>
  <c r="R44" i="4"/>
  <c r="P38" i="4"/>
  <c r="R38" i="4"/>
  <c r="P242" i="1"/>
  <c r="T242" i="1" s="1"/>
  <c r="V242" i="1" s="1"/>
  <c r="P182" i="1"/>
  <c r="G182" i="1"/>
  <c r="T182" i="1" s="1"/>
  <c r="V182" i="1" s="1"/>
  <c r="R21" i="4"/>
  <c r="P209" i="1"/>
  <c r="G209" i="1"/>
  <c r="P45" i="4"/>
  <c r="R45" i="4"/>
  <c r="P39" i="4"/>
  <c r="R39" i="4"/>
  <c r="P28" i="4"/>
  <c r="R28" i="4"/>
  <c r="G239" i="1"/>
  <c r="T239" i="1" s="1"/>
  <c r="V239" i="1" s="1"/>
  <c r="P215" i="1"/>
  <c r="T215" i="1" s="1"/>
  <c r="V215" i="1"/>
  <c r="P165" i="1"/>
  <c r="G165" i="1"/>
  <c r="T165" i="1" s="1"/>
  <c r="V165" i="1" s="1"/>
  <c r="P136" i="1"/>
  <c r="G136" i="1"/>
  <c r="J136" i="1"/>
  <c r="G212" i="1"/>
  <c r="P212" i="1"/>
  <c r="T212" i="1" s="1"/>
  <c r="V212" i="1" s="1"/>
  <c r="P171" i="1"/>
  <c r="T171" i="1" s="1"/>
  <c r="V171" i="1" s="1"/>
  <c r="P96" i="1"/>
  <c r="G96" i="1"/>
  <c r="I96" i="1" s="1"/>
  <c r="G200" i="1"/>
  <c r="J200" i="1" s="1"/>
  <c r="P166" i="1"/>
  <c r="P156" i="1"/>
  <c r="P210" i="1"/>
  <c r="G210" i="1"/>
  <c r="T210" i="1" s="1"/>
  <c r="V210" i="1" s="1"/>
  <c r="P140" i="1"/>
  <c r="J140" i="1"/>
  <c r="P164" i="1"/>
  <c r="T164" i="1" s="1"/>
  <c r="V164" i="1" s="1"/>
  <c r="G164" i="1"/>
  <c r="P162" i="1"/>
  <c r="J145" i="1"/>
  <c r="P145" i="1"/>
  <c r="P111" i="1"/>
  <c r="G111" i="1"/>
  <c r="J111" i="1" s="1"/>
  <c r="G167" i="1"/>
  <c r="T167" i="1" s="1"/>
  <c r="V167" i="1" s="1"/>
  <c r="G103" i="1"/>
  <c r="J103" i="1" s="1"/>
  <c r="P103" i="1"/>
  <c r="G132" i="1"/>
  <c r="J132" i="1" s="1"/>
  <c r="P132" i="1"/>
  <c r="G122" i="1"/>
  <c r="J122" i="1" s="1"/>
  <c r="P122" i="1"/>
  <c r="G118" i="1"/>
  <c r="J118" i="1" s="1"/>
  <c r="P118" i="1"/>
  <c r="P72" i="1"/>
  <c r="G72" i="1"/>
  <c r="I72" i="1" s="1"/>
  <c r="G127" i="1"/>
  <c r="J127" i="1" s="1"/>
  <c r="G125" i="1"/>
  <c r="J125" i="1" s="1"/>
  <c r="G99" i="1"/>
  <c r="J99" i="1" s="1"/>
  <c r="P95" i="1"/>
  <c r="P129" i="1"/>
  <c r="G75" i="1"/>
  <c r="J75" i="1" s="1"/>
  <c r="G67" i="1"/>
  <c r="I67" i="1" s="1"/>
  <c r="P67" i="1"/>
  <c r="G104" i="1"/>
  <c r="P86" i="1"/>
  <c r="G85" i="1"/>
  <c r="J85" i="1" s="1"/>
  <c r="P85" i="1"/>
  <c r="G71" i="1"/>
  <c r="I71" i="1"/>
  <c r="P36" i="1"/>
  <c r="G36" i="1"/>
  <c r="J36" i="1"/>
  <c r="G114" i="1"/>
  <c r="J114" i="1" s="1"/>
  <c r="P114" i="1"/>
  <c r="G79" i="1"/>
  <c r="J79" i="1"/>
  <c r="P79" i="1"/>
  <c r="G109" i="1"/>
  <c r="T109" i="1" s="1"/>
  <c r="V109" i="1" s="1"/>
  <c r="G56" i="1"/>
  <c r="I56" i="1" s="1"/>
  <c r="G21" i="1"/>
  <c r="J21" i="1" s="1"/>
  <c r="P44" i="1"/>
  <c r="G44" i="1"/>
  <c r="I44" i="1" s="1"/>
  <c r="G40" i="1"/>
  <c r="K40" i="1" s="1"/>
  <c r="E24" i="1"/>
  <c r="F24" i="1" s="1"/>
  <c r="G24" i="1" s="1"/>
  <c r="J24" i="1" s="1"/>
  <c r="E106" i="1"/>
  <c r="F106" i="1" s="1"/>
  <c r="P106" i="1" s="1"/>
  <c r="E87" i="1"/>
  <c r="F87" i="1" s="1"/>
  <c r="E59" i="1"/>
  <c r="E55" i="1"/>
  <c r="F55" i="1" s="1"/>
  <c r="E51" i="1"/>
  <c r="E41" i="2" s="1"/>
  <c r="E47" i="1"/>
  <c r="F47" i="1" s="1"/>
  <c r="E43" i="1"/>
  <c r="F43" i="1" s="1"/>
  <c r="E39" i="1"/>
  <c r="F39" i="1" s="1"/>
  <c r="E35" i="1"/>
  <c r="E31" i="1"/>
  <c r="F31" i="1" s="1"/>
  <c r="P31" i="1" s="1"/>
  <c r="E27" i="1"/>
  <c r="E112" i="1"/>
  <c r="F112" i="1" s="1"/>
  <c r="E101" i="1"/>
  <c r="F101" i="1"/>
  <c r="G101" i="1" s="1"/>
  <c r="J101" i="1" s="1"/>
  <c r="E97" i="1"/>
  <c r="F97" i="1" s="1"/>
  <c r="E93" i="1"/>
  <c r="F93" i="1" s="1"/>
  <c r="E89" i="1"/>
  <c r="E71" i="2" s="1"/>
  <c r="E81" i="1"/>
  <c r="F81" i="1"/>
  <c r="P81" i="1" s="1"/>
  <c r="E77" i="1"/>
  <c r="F77" i="1" s="1"/>
  <c r="E73" i="1"/>
  <c r="E69" i="1"/>
  <c r="F69" i="1" s="1"/>
  <c r="P69" i="1" s="1"/>
  <c r="E65" i="1"/>
  <c r="F65" i="1" s="1"/>
  <c r="E102" i="1"/>
  <c r="F102" i="1" s="1"/>
  <c r="G102" i="1" s="1"/>
  <c r="J102" i="1" s="1"/>
  <c r="E98" i="1"/>
  <c r="F98" i="1" s="1"/>
  <c r="P98" i="1" s="1"/>
  <c r="E94" i="1"/>
  <c r="F94" i="1"/>
  <c r="G94" i="1" s="1"/>
  <c r="H94" i="1" s="1"/>
  <c r="E90" i="1"/>
  <c r="F90" i="1" s="1"/>
  <c r="P90" i="1" s="1"/>
  <c r="E84" i="1"/>
  <c r="F84" i="1" s="1"/>
  <c r="E82" i="1"/>
  <c r="F82" i="1" s="1"/>
  <c r="E78" i="1"/>
  <c r="F78" i="1" s="1"/>
  <c r="E74" i="1"/>
  <c r="F74" i="1" s="1"/>
  <c r="E70" i="1"/>
  <c r="F70" i="1" s="1"/>
  <c r="E66" i="1"/>
  <c r="F66" i="1" s="1"/>
  <c r="P66" i="1" s="1"/>
  <c r="E62" i="1"/>
  <c r="E108" i="1"/>
  <c r="F108" i="1" s="1"/>
  <c r="P108" i="1" s="1"/>
  <c r="E83" i="1"/>
  <c r="E61" i="1"/>
  <c r="E187" i="2" s="1"/>
  <c r="E57" i="1"/>
  <c r="F57" i="1" s="1"/>
  <c r="P57" i="1" s="1"/>
  <c r="E53" i="1"/>
  <c r="E43" i="2" s="1"/>
  <c r="E49" i="1"/>
  <c r="F49" i="1" s="1"/>
  <c r="E45" i="1"/>
  <c r="E35" i="2" s="1"/>
  <c r="E41" i="1"/>
  <c r="F41" i="1" s="1"/>
  <c r="E37" i="1"/>
  <c r="E33" i="1"/>
  <c r="F33" i="1" s="1"/>
  <c r="P33" i="1" s="1"/>
  <c r="E29" i="1"/>
  <c r="F29" i="1" s="1"/>
  <c r="E23" i="1"/>
  <c r="E58" i="1"/>
  <c r="F58" i="1" s="1"/>
  <c r="E54" i="1"/>
  <c r="F54" i="1" s="1"/>
  <c r="P54" i="1" s="1"/>
  <c r="E50" i="1"/>
  <c r="F50" i="1" s="1"/>
  <c r="E46" i="1"/>
  <c r="F46" i="1" s="1"/>
  <c r="P46" i="1" s="1"/>
  <c r="E42" i="1"/>
  <c r="E32" i="2" s="1"/>
  <c r="F42" i="1"/>
  <c r="G42" i="1" s="1"/>
  <c r="W42" i="1" s="1"/>
  <c r="E38" i="1"/>
  <c r="F38" i="1" s="1"/>
  <c r="P38" i="1" s="1"/>
  <c r="E34" i="1"/>
  <c r="F34" i="1"/>
  <c r="G34" i="1" s="1"/>
  <c r="J34" i="1" s="1"/>
  <c r="E30" i="1"/>
  <c r="F30" i="1" s="1"/>
  <c r="F23" i="1"/>
  <c r="G23" i="1" s="1"/>
  <c r="J23" i="1" s="1"/>
  <c r="E13" i="2"/>
  <c r="G65" i="1"/>
  <c r="J65" i="1" s="1"/>
  <c r="P65" i="1"/>
  <c r="P82" i="1"/>
  <c r="G82" i="1"/>
  <c r="J82" i="1" s="1"/>
  <c r="F51" i="1"/>
  <c r="P51" i="1" s="1"/>
  <c r="T162" i="1"/>
  <c r="V162" i="1" s="1"/>
  <c r="J162" i="1"/>
  <c r="T209" i="1"/>
  <c r="V209" i="1" s="1"/>
  <c r="J209" i="1"/>
  <c r="K225" i="1"/>
  <c r="R56" i="4"/>
  <c r="R138" i="4"/>
  <c r="R117" i="4"/>
  <c r="R159" i="4"/>
  <c r="R175" i="4"/>
  <c r="R103" i="4"/>
  <c r="R125" i="4"/>
  <c r="R140" i="4"/>
  <c r="R153" i="4"/>
  <c r="R169" i="4"/>
  <c r="E68" i="2"/>
  <c r="E31" i="2"/>
  <c r="F83" i="1"/>
  <c r="P83" i="1" s="1"/>
  <c r="E188" i="2"/>
  <c r="F73" i="1"/>
  <c r="E61" i="2"/>
  <c r="J164" i="1"/>
  <c r="K242" i="1"/>
  <c r="J233" i="1"/>
  <c r="T227" i="1"/>
  <c r="V227" i="1" s="1"/>
  <c r="K227" i="1"/>
  <c r="R34" i="4"/>
  <c r="E20" i="2"/>
  <c r="E48" i="2"/>
  <c r="E82" i="2"/>
  <c r="E39" i="2"/>
  <c r="F27" i="1"/>
  <c r="G27" i="1" s="1"/>
  <c r="J27" i="1" s="1"/>
  <c r="E17" i="2"/>
  <c r="E14" i="2"/>
  <c r="R96" i="4"/>
  <c r="E37" i="2"/>
  <c r="F62" i="1"/>
  <c r="P62" i="1" s="1"/>
  <c r="E51" i="2"/>
  <c r="G31" i="1"/>
  <c r="J31" i="1" s="1"/>
  <c r="K212" i="1"/>
  <c r="J182" i="1"/>
  <c r="T204" i="1"/>
  <c r="V204" i="1" s="1"/>
  <c r="R89" i="4"/>
  <c r="R99" i="4"/>
  <c r="R150" i="4"/>
  <c r="R166" i="4"/>
  <c r="R182" i="4"/>
  <c r="R129" i="4"/>
  <c r="R139" i="4"/>
  <c r="R156" i="4"/>
  <c r="R172" i="4"/>
  <c r="R126" i="4"/>
  <c r="E67" i="2"/>
  <c r="G38" i="1"/>
  <c r="J38" i="1" s="1"/>
  <c r="F37" i="1"/>
  <c r="P37" i="1" s="1"/>
  <c r="E27" i="2"/>
  <c r="F59" i="1"/>
  <c r="G59" i="1" s="1"/>
  <c r="I59" i="1" s="1"/>
  <c r="E49" i="2"/>
  <c r="P94" i="1"/>
  <c r="F45" i="1"/>
  <c r="G45" i="1" s="1"/>
  <c r="I45" i="1" s="1"/>
  <c r="G66" i="1"/>
  <c r="J66" i="1" s="1"/>
  <c r="F35" i="1"/>
  <c r="G35" i="1" s="1"/>
  <c r="J35" i="1" s="1"/>
  <c r="E25" i="2"/>
  <c r="G106" i="1"/>
  <c r="J106" i="1" s="1"/>
  <c r="J104" i="1"/>
  <c r="T104" i="1"/>
  <c r="V104" i="1" s="1"/>
  <c r="T196" i="1"/>
  <c r="V196" i="1" s="1"/>
  <c r="J196" i="1"/>
  <c r="R59" i="4"/>
  <c r="E14" i="4"/>
  <c r="R82" i="4"/>
  <c r="R151" i="4"/>
  <c r="R167" i="4"/>
  <c r="E24" i="2"/>
  <c r="R148" i="4"/>
  <c r="R161" i="4"/>
  <c r="R177" i="4"/>
  <c r="R135" i="4"/>
  <c r="E83" i="2"/>
  <c r="E65" i="2"/>
  <c r="E189" i="2"/>
  <c r="E75" i="2"/>
  <c r="E29" i="2"/>
  <c r="T229" i="1"/>
  <c r="V229" i="1" s="1"/>
  <c r="R64" i="4"/>
  <c r="R116" i="4"/>
  <c r="R154" i="4"/>
  <c r="R170" i="4"/>
  <c r="R132" i="4"/>
  <c r="E40" i="2"/>
  <c r="R160" i="4"/>
  <c r="R176" i="4"/>
  <c r="G74" i="1"/>
  <c r="J74" i="1" s="1"/>
  <c r="P74" i="1"/>
  <c r="E62" i="2"/>
  <c r="C12" i="4"/>
  <c r="C16" i="4"/>
  <c r="D18" i="4"/>
  <c r="E54" i="2"/>
  <c r="E33" i="2"/>
  <c r="G30" i="1"/>
  <c r="J30" i="1" s="1"/>
  <c r="P30" i="1"/>
  <c r="R80" i="4"/>
  <c r="R72" i="4"/>
  <c r="R87" i="4"/>
  <c r="R98" i="4"/>
  <c r="C11" i="4"/>
  <c r="R146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G83" i="1"/>
  <c r="J83" i="1" s="1"/>
  <c r="P35" i="1"/>
  <c r="C15" i="4"/>
  <c r="C18" i="4"/>
  <c r="O138" i="4"/>
  <c r="O146" i="4"/>
  <c r="O137" i="4"/>
  <c r="O145" i="4"/>
  <c r="O144" i="4"/>
  <c r="O143" i="4"/>
  <c r="O142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41" i="4"/>
  <c r="O149" i="4"/>
  <c r="O140" i="4"/>
  <c r="O148" i="4"/>
  <c r="O139" i="4"/>
  <c r="O147" i="4"/>
  <c r="P27" i="1"/>
  <c r="G73" i="1"/>
  <c r="I73" i="1"/>
  <c r="P73" i="1"/>
  <c r="G51" i="1"/>
  <c r="I51" i="1" s="1"/>
  <c r="G146" i="1" l="1"/>
  <c r="J146" i="1" s="1"/>
  <c r="P146" i="1"/>
  <c r="K201" i="1"/>
  <c r="G139" i="1"/>
  <c r="J139" i="1" s="1"/>
  <c r="P139" i="1"/>
  <c r="G240" i="1"/>
  <c r="K240" i="1" s="1"/>
  <c r="P240" i="1"/>
  <c r="T240" i="1" s="1"/>
  <c r="V240" i="1" s="1"/>
  <c r="P217" i="1"/>
  <c r="G217" i="1"/>
  <c r="K217" i="1" s="1"/>
  <c r="G193" i="1"/>
  <c r="P193" i="1"/>
  <c r="P157" i="1"/>
  <c r="G157" i="1"/>
  <c r="P131" i="1"/>
  <c r="G131" i="1"/>
  <c r="P48" i="1"/>
  <c r="G48" i="1"/>
  <c r="I48" i="1" s="1"/>
  <c r="P186" i="1"/>
  <c r="G186" i="1"/>
  <c r="T186" i="1" s="1"/>
  <c r="V186" i="1" s="1"/>
  <c r="G170" i="1"/>
  <c r="P170" i="1"/>
  <c r="P134" i="1"/>
  <c r="G134" i="1"/>
  <c r="J134" i="1" s="1"/>
  <c r="P60" i="1"/>
  <c r="G60" i="1"/>
  <c r="I60" i="1" s="1"/>
  <c r="P32" i="1"/>
  <c r="G32" i="1"/>
  <c r="J32" i="1" s="1"/>
  <c r="G183" i="1"/>
  <c r="P183" i="1"/>
  <c r="P55" i="1"/>
  <c r="G55" i="1"/>
  <c r="I55" i="1" s="1"/>
  <c r="P207" i="1"/>
  <c r="G207" i="1"/>
  <c r="J207" i="1" s="1"/>
  <c r="J156" i="1"/>
  <c r="T156" i="1"/>
  <c r="V156" i="1" s="1"/>
  <c r="G152" i="1"/>
  <c r="P152" i="1"/>
  <c r="P50" i="1"/>
  <c r="G50" i="1"/>
  <c r="I50" i="1" s="1"/>
  <c r="G228" i="1"/>
  <c r="P228" i="1"/>
  <c r="G222" i="1"/>
  <c r="P222" i="1"/>
  <c r="G181" i="1"/>
  <c r="P181" i="1"/>
  <c r="G169" i="1"/>
  <c r="P169" i="1"/>
  <c r="P144" i="1"/>
  <c r="G144" i="1"/>
  <c r="J144" i="1" s="1"/>
  <c r="G137" i="1"/>
  <c r="J137" i="1" s="1"/>
  <c r="P137" i="1"/>
  <c r="G117" i="1"/>
  <c r="J117" i="1" s="1"/>
  <c r="P117" i="1"/>
  <c r="G64" i="1"/>
  <c r="J64" i="1" s="1"/>
  <c r="P64" i="1"/>
  <c r="G194" i="1"/>
  <c r="P194" i="1"/>
  <c r="G179" i="1"/>
  <c r="P179" i="1"/>
  <c r="P238" i="1"/>
  <c r="G238" i="1"/>
  <c r="G195" i="1"/>
  <c r="P195" i="1"/>
  <c r="P151" i="1"/>
  <c r="G151" i="1"/>
  <c r="T151" i="1" s="1"/>
  <c r="V151" i="1" s="1"/>
  <c r="G147" i="1"/>
  <c r="J147" i="1" s="1"/>
  <c r="P147" i="1"/>
  <c r="G110" i="1"/>
  <c r="J110" i="1" s="1"/>
  <c r="P110" i="1"/>
  <c r="G43" i="1"/>
  <c r="I43" i="1" s="1"/>
  <c r="P43" i="1"/>
  <c r="P154" i="1"/>
  <c r="G154" i="1"/>
  <c r="P93" i="1"/>
  <c r="G93" i="1"/>
  <c r="J93" i="1" s="1"/>
  <c r="P231" i="1"/>
  <c r="G231" i="1"/>
  <c r="P202" i="1"/>
  <c r="G202" i="1"/>
  <c r="P180" i="1"/>
  <c r="G180" i="1"/>
  <c r="G172" i="1"/>
  <c r="P172" i="1"/>
  <c r="T200" i="1"/>
  <c r="V200" i="1" s="1"/>
  <c r="E79" i="2"/>
  <c r="T237" i="1"/>
  <c r="V237" i="1" s="1"/>
  <c r="E47" i="2"/>
  <c r="J109" i="1"/>
  <c r="E58" i="2"/>
  <c r="E45" i="2"/>
  <c r="G189" i="1"/>
  <c r="J189" i="1" s="1"/>
  <c r="E209" i="2"/>
  <c r="E127" i="2"/>
  <c r="T219" i="1"/>
  <c r="V219" i="1" s="1"/>
  <c r="G168" i="1"/>
  <c r="J168" i="1" s="1"/>
  <c r="P45" i="1"/>
  <c r="J210" i="1"/>
  <c r="G159" i="1"/>
  <c r="E23" i="2"/>
  <c r="G57" i="1"/>
  <c r="J57" i="1" s="1"/>
  <c r="E78" i="2"/>
  <c r="G98" i="1"/>
  <c r="I98" i="1" s="1"/>
  <c r="T223" i="1"/>
  <c r="V223" i="1" s="1"/>
  <c r="E208" i="2"/>
  <c r="E200" i="2"/>
  <c r="E154" i="2"/>
  <c r="E149" i="2"/>
  <c r="F234" i="1"/>
  <c r="G232" i="1"/>
  <c r="P221" i="1"/>
  <c r="T221" i="1" s="1"/>
  <c r="V221" i="1" s="1"/>
  <c r="G214" i="1"/>
  <c r="F208" i="1"/>
  <c r="F197" i="1"/>
  <c r="F192" i="1"/>
  <c r="F178" i="1"/>
  <c r="F153" i="1"/>
  <c r="P153" i="1" s="1"/>
  <c r="F143" i="1"/>
  <c r="F135" i="1"/>
  <c r="F126" i="1"/>
  <c r="P126" i="1" s="1"/>
  <c r="G105" i="1"/>
  <c r="J105" i="1" s="1"/>
  <c r="F52" i="1"/>
  <c r="T189" i="1"/>
  <c r="V189" i="1" s="1"/>
  <c r="P28" i="1"/>
  <c r="E36" i="2"/>
  <c r="E21" i="2"/>
  <c r="F61" i="1"/>
  <c r="T166" i="1"/>
  <c r="V166" i="1" s="1"/>
  <c r="P201" i="1"/>
  <c r="T201" i="1" s="1"/>
  <c r="V201" i="1" s="1"/>
  <c r="G80" i="1"/>
  <c r="J80" i="1" s="1"/>
  <c r="G46" i="1"/>
  <c r="I46" i="1" s="1"/>
  <c r="F53" i="1"/>
  <c r="G53" i="1" s="1"/>
  <c r="I53" i="1" s="1"/>
  <c r="G150" i="1"/>
  <c r="P161" i="1"/>
  <c r="G62" i="1"/>
  <c r="J62" i="1" s="1"/>
  <c r="E19" i="2"/>
  <c r="G90" i="1"/>
  <c r="I90" i="1" s="1"/>
  <c r="E158" i="2"/>
  <c r="E122" i="2"/>
  <c r="P198" i="1"/>
  <c r="P141" i="1"/>
  <c r="G76" i="1"/>
  <c r="J76" i="1" s="1"/>
  <c r="J175" i="1"/>
  <c r="G78" i="1"/>
  <c r="J78" i="1" s="1"/>
  <c r="P78" i="1"/>
  <c r="P87" i="1"/>
  <c r="G87" i="1"/>
  <c r="P39" i="1"/>
  <c r="G39" i="1"/>
  <c r="J39" i="1" s="1"/>
  <c r="P97" i="1"/>
  <c r="G97" i="1"/>
  <c r="I97" i="1" s="1"/>
  <c r="G41" i="1"/>
  <c r="W41" i="1" s="1"/>
  <c r="P41" i="1"/>
  <c r="P84" i="1"/>
  <c r="G84" i="1"/>
  <c r="I84" i="1" s="1"/>
  <c r="P58" i="1"/>
  <c r="G58" i="1"/>
  <c r="I58" i="1" s="1"/>
  <c r="P49" i="1"/>
  <c r="G49" i="1"/>
  <c r="I49" i="1" s="1"/>
  <c r="G47" i="1"/>
  <c r="I47" i="1" s="1"/>
  <c r="P47" i="1"/>
  <c r="G77" i="1"/>
  <c r="J77" i="1" s="1"/>
  <c r="P77" i="1"/>
  <c r="G29" i="1"/>
  <c r="J29" i="1" s="1"/>
  <c r="P29" i="1"/>
  <c r="P70" i="1"/>
  <c r="G70" i="1"/>
  <c r="I70" i="1" s="1"/>
  <c r="G112" i="1"/>
  <c r="J112" i="1" s="1"/>
  <c r="P112" i="1"/>
  <c r="J230" i="1"/>
  <c r="F224" i="1"/>
  <c r="E176" i="2"/>
  <c r="T83" i="1"/>
  <c r="V83" i="1" s="1"/>
  <c r="E90" i="2"/>
  <c r="E44" i="2"/>
  <c r="E28" i="2"/>
  <c r="J186" i="1"/>
  <c r="K239" i="1"/>
  <c r="T207" i="1"/>
  <c r="V207" i="1" s="1"/>
  <c r="G54" i="1"/>
  <c r="I54" i="1" s="1"/>
  <c r="G69" i="1"/>
  <c r="J69" i="1" s="1"/>
  <c r="P175" i="1"/>
  <c r="T175" i="1" s="1"/>
  <c r="V175" i="1" s="1"/>
  <c r="E182" i="2"/>
  <c r="W203" i="1"/>
  <c r="G199" i="1"/>
  <c r="P124" i="1"/>
  <c r="G124" i="1"/>
  <c r="F107" i="1"/>
  <c r="E87" i="2"/>
  <c r="P59" i="1"/>
  <c r="E86" i="2"/>
  <c r="J181" i="1"/>
  <c r="G81" i="1"/>
  <c r="I81" i="1" s="1"/>
  <c r="G108" i="1"/>
  <c r="J108" i="1" s="1"/>
  <c r="P34" i="1"/>
  <c r="F89" i="1"/>
  <c r="P241" i="1"/>
  <c r="T241" i="1" s="1"/>
  <c r="V241" i="1" s="1"/>
  <c r="P236" i="1"/>
  <c r="G236" i="1"/>
  <c r="G218" i="1"/>
  <c r="P206" i="1"/>
  <c r="G206" i="1"/>
  <c r="G191" i="1"/>
  <c r="P191" i="1"/>
  <c r="G188" i="1"/>
  <c r="P188" i="1"/>
  <c r="P185" i="1"/>
  <c r="G185" i="1"/>
  <c r="G177" i="1"/>
  <c r="P177" i="1"/>
  <c r="G174" i="1"/>
  <c r="P174" i="1"/>
  <c r="P133" i="1"/>
  <c r="G133" i="1"/>
  <c r="J133" i="1" s="1"/>
  <c r="G126" i="1"/>
  <c r="P101" i="1"/>
  <c r="J165" i="1"/>
  <c r="E55" i="2"/>
  <c r="P42" i="1"/>
  <c r="J151" i="1"/>
  <c r="P63" i="1"/>
  <c r="G235" i="1"/>
  <c r="P235" i="1"/>
  <c r="F220" i="1"/>
  <c r="E172" i="2"/>
  <c r="G155" i="1"/>
  <c r="P155" i="1"/>
  <c r="G120" i="1"/>
  <c r="J120" i="1" s="1"/>
  <c r="P120" i="1"/>
  <c r="P53" i="1"/>
  <c r="G37" i="1"/>
  <c r="J37" i="1" s="1"/>
  <c r="G33" i="1"/>
  <c r="J33" i="1" s="1"/>
  <c r="P205" i="1"/>
  <c r="G205" i="1"/>
  <c r="J198" i="1"/>
  <c r="T198" i="1"/>
  <c r="V198" i="1" s="1"/>
  <c r="P190" i="1"/>
  <c r="G190" i="1"/>
  <c r="P176" i="1"/>
  <c r="G176" i="1"/>
  <c r="T161" i="1"/>
  <c r="V161" i="1" s="1"/>
  <c r="J161" i="1"/>
  <c r="G158" i="1"/>
  <c r="P158" i="1"/>
  <c r="P149" i="1"/>
  <c r="G149" i="1"/>
  <c r="F142" i="1"/>
  <c r="E116" i="2"/>
  <c r="P92" i="1"/>
  <c r="G92" i="1"/>
  <c r="J92" i="1" s="1"/>
  <c r="J167" i="1"/>
  <c r="P102" i="1"/>
  <c r="K223" i="1"/>
  <c r="E72" i="2"/>
  <c r="P230" i="1"/>
  <c r="T230" i="1" s="1"/>
  <c r="V230" i="1" s="1"/>
  <c r="P68" i="1"/>
  <c r="G68" i="1"/>
  <c r="J68" i="1" s="1"/>
  <c r="P213" i="1"/>
  <c r="G213" i="1"/>
  <c r="G163" i="1"/>
  <c r="P163" i="1"/>
  <c r="F128" i="1"/>
  <c r="E104" i="2"/>
  <c r="E156" i="2"/>
  <c r="E132" i="2"/>
  <c r="E56" i="2"/>
  <c r="E11" i="2"/>
  <c r="F216" i="1"/>
  <c r="F211" i="1"/>
  <c r="J193" i="1"/>
  <c r="J179" i="1"/>
  <c r="G153" i="1"/>
  <c r="F130" i="1"/>
  <c r="F121" i="1"/>
  <c r="F113" i="1"/>
  <c r="F88" i="1"/>
  <c r="E52" i="2"/>
  <c r="F187" i="1"/>
  <c r="F173" i="1"/>
  <c r="F160" i="1"/>
  <c r="F148" i="1"/>
  <c r="F138" i="1"/>
  <c r="F91" i="1"/>
  <c r="F25" i="1"/>
  <c r="G244" i="1"/>
  <c r="P244" i="1"/>
  <c r="G245" i="1"/>
  <c r="P245" i="1"/>
  <c r="G243" i="1"/>
  <c r="P243" i="1"/>
  <c r="J13" i="3"/>
  <c r="B15" i="3"/>
  <c r="C13" i="3"/>
  <c r="Q13" i="3"/>
  <c r="L13" i="3"/>
  <c r="O13" i="3"/>
  <c r="M13" i="3"/>
  <c r="I13" i="3"/>
  <c r="P13" i="3"/>
  <c r="F13" i="3"/>
  <c r="G13" i="3"/>
  <c r="E13" i="3"/>
  <c r="H13" i="3"/>
  <c r="N13" i="3"/>
  <c r="D13" i="3"/>
  <c r="K13" i="3"/>
  <c r="H21" i="3"/>
  <c r="F21" i="3"/>
  <c r="J21" i="3"/>
  <c r="K21" i="3"/>
  <c r="L21" i="3"/>
  <c r="I21" i="3"/>
  <c r="L18" i="3"/>
  <c r="I18" i="3"/>
  <c r="H18" i="3"/>
  <c r="D18" i="3"/>
  <c r="F18" i="3"/>
  <c r="G18" i="3"/>
  <c r="C18" i="3"/>
  <c r="K18" i="3"/>
  <c r="J18" i="3"/>
  <c r="P61" i="1" l="1"/>
  <c r="T61" i="1" s="1"/>
  <c r="V61" i="1" s="1"/>
  <c r="G61" i="1"/>
  <c r="J61" i="1" s="1"/>
  <c r="P135" i="1"/>
  <c r="G135" i="1"/>
  <c r="J135" i="1" s="1"/>
  <c r="J195" i="1"/>
  <c r="T195" i="1"/>
  <c r="V195" i="1" s="1"/>
  <c r="T169" i="1"/>
  <c r="V169" i="1" s="1"/>
  <c r="J169" i="1"/>
  <c r="P143" i="1"/>
  <c r="G143" i="1"/>
  <c r="J143" i="1" s="1"/>
  <c r="T232" i="1"/>
  <c r="V232" i="1" s="1"/>
  <c r="K232" i="1"/>
  <c r="J231" i="1"/>
  <c r="T231" i="1"/>
  <c r="V231" i="1" s="1"/>
  <c r="T238" i="1"/>
  <c r="V238" i="1" s="1"/>
  <c r="K238" i="1"/>
  <c r="T157" i="1"/>
  <c r="V157" i="1" s="1"/>
  <c r="J157" i="1"/>
  <c r="J150" i="1"/>
  <c r="T150" i="1"/>
  <c r="V150" i="1" s="1"/>
  <c r="P234" i="1"/>
  <c r="G234" i="1"/>
  <c r="T181" i="1"/>
  <c r="V181" i="1" s="1"/>
  <c r="T152" i="1"/>
  <c r="V152" i="1" s="1"/>
  <c r="J152" i="1"/>
  <c r="J183" i="1"/>
  <c r="T183" i="1"/>
  <c r="V183" i="1" s="1"/>
  <c r="T170" i="1"/>
  <c r="V170" i="1" s="1"/>
  <c r="J170" i="1"/>
  <c r="P178" i="1"/>
  <c r="G178" i="1"/>
  <c r="T214" i="1"/>
  <c r="V214" i="1" s="1"/>
  <c r="J214" i="1"/>
  <c r="P192" i="1"/>
  <c r="G192" i="1"/>
  <c r="J159" i="1"/>
  <c r="T159" i="1"/>
  <c r="V159" i="1" s="1"/>
  <c r="T172" i="1"/>
  <c r="V172" i="1" s="1"/>
  <c r="J172" i="1"/>
  <c r="T179" i="1"/>
  <c r="V179" i="1" s="1"/>
  <c r="T222" i="1"/>
  <c r="V222" i="1" s="1"/>
  <c r="K222" i="1"/>
  <c r="T193" i="1"/>
  <c r="V193" i="1" s="1"/>
  <c r="P52" i="1"/>
  <c r="G52" i="1"/>
  <c r="I52" i="1" s="1"/>
  <c r="P197" i="1"/>
  <c r="G197" i="1"/>
  <c r="J180" i="1"/>
  <c r="T180" i="1"/>
  <c r="V180" i="1" s="1"/>
  <c r="T154" i="1"/>
  <c r="V154" i="1" s="1"/>
  <c r="J154" i="1"/>
  <c r="K202" i="1"/>
  <c r="T202" i="1"/>
  <c r="V202" i="1" s="1"/>
  <c r="J131" i="1"/>
  <c r="T131" i="1"/>
  <c r="V131" i="1" s="1"/>
  <c r="T168" i="1"/>
  <c r="V168" i="1" s="1"/>
  <c r="G208" i="1"/>
  <c r="P208" i="1"/>
  <c r="T194" i="1"/>
  <c r="V194" i="1" s="1"/>
  <c r="J194" i="1"/>
  <c r="T228" i="1"/>
  <c r="V228" i="1" s="1"/>
  <c r="J228" i="1"/>
  <c r="T217" i="1"/>
  <c r="V217" i="1" s="1"/>
  <c r="P216" i="1"/>
  <c r="G216" i="1"/>
  <c r="T188" i="1"/>
  <c r="V188" i="1" s="1"/>
  <c r="J188" i="1"/>
  <c r="P121" i="1"/>
  <c r="G121" i="1"/>
  <c r="J121" i="1" s="1"/>
  <c r="P148" i="1"/>
  <c r="G148" i="1"/>
  <c r="G130" i="1"/>
  <c r="P130" i="1"/>
  <c r="J155" i="1"/>
  <c r="T155" i="1"/>
  <c r="V155" i="1" s="1"/>
  <c r="T174" i="1"/>
  <c r="V174" i="1" s="1"/>
  <c r="J174" i="1"/>
  <c r="J191" i="1"/>
  <c r="T191" i="1"/>
  <c r="V191" i="1" s="1"/>
  <c r="J124" i="1"/>
  <c r="T124" i="1"/>
  <c r="V124" i="1" s="1"/>
  <c r="P160" i="1"/>
  <c r="G160" i="1"/>
  <c r="T153" i="1"/>
  <c r="V153" i="1" s="1"/>
  <c r="J153" i="1"/>
  <c r="T206" i="1"/>
  <c r="V206" i="1" s="1"/>
  <c r="J206" i="1"/>
  <c r="G224" i="1"/>
  <c r="P224" i="1"/>
  <c r="G91" i="1"/>
  <c r="I91" i="1" s="1"/>
  <c r="P91" i="1"/>
  <c r="G138" i="1"/>
  <c r="J138" i="1" s="1"/>
  <c r="P138" i="1"/>
  <c r="D15" i="1"/>
  <c r="C19" i="1" s="1"/>
  <c r="T205" i="1"/>
  <c r="V205" i="1" s="1"/>
  <c r="K205" i="1"/>
  <c r="P173" i="1"/>
  <c r="G173" i="1"/>
  <c r="J176" i="1"/>
  <c r="T176" i="1"/>
  <c r="V176" i="1" s="1"/>
  <c r="G220" i="1"/>
  <c r="P220" i="1"/>
  <c r="J177" i="1"/>
  <c r="T177" i="1"/>
  <c r="V177" i="1" s="1"/>
  <c r="J199" i="1"/>
  <c r="T199" i="1"/>
  <c r="V199" i="1" s="1"/>
  <c r="J87" i="1"/>
  <c r="T87" i="1"/>
  <c r="V87" i="1" s="1"/>
  <c r="G187" i="1"/>
  <c r="P187" i="1"/>
  <c r="G142" i="1"/>
  <c r="J142" i="1" s="1"/>
  <c r="P142" i="1"/>
  <c r="J185" i="1"/>
  <c r="T185" i="1"/>
  <c r="V185" i="1" s="1"/>
  <c r="K218" i="1"/>
  <c r="T218" i="1"/>
  <c r="V218" i="1" s="1"/>
  <c r="G128" i="1"/>
  <c r="J128" i="1" s="1"/>
  <c r="P128" i="1"/>
  <c r="T149" i="1"/>
  <c r="V149" i="1" s="1"/>
  <c r="J149" i="1"/>
  <c r="T235" i="1"/>
  <c r="V235" i="1" s="1"/>
  <c r="J235" i="1"/>
  <c r="J190" i="1"/>
  <c r="T190" i="1"/>
  <c r="V190" i="1" s="1"/>
  <c r="T126" i="1"/>
  <c r="V126" i="1" s="1"/>
  <c r="J126" i="1"/>
  <c r="K236" i="1"/>
  <c r="T236" i="1"/>
  <c r="V236" i="1" s="1"/>
  <c r="G25" i="1"/>
  <c r="J25" i="1" s="1"/>
  <c r="D16" i="1"/>
  <c r="D19" i="1" s="1"/>
  <c r="G88" i="1"/>
  <c r="I88" i="1" s="1"/>
  <c r="P88" i="1"/>
  <c r="P211" i="1"/>
  <c r="G211" i="1"/>
  <c r="G113" i="1"/>
  <c r="J113" i="1" s="1"/>
  <c r="P113" i="1"/>
  <c r="J163" i="1"/>
  <c r="T163" i="1"/>
  <c r="V163" i="1" s="1"/>
  <c r="T213" i="1"/>
  <c r="V213" i="1" s="1"/>
  <c r="J213" i="1"/>
  <c r="T158" i="1"/>
  <c r="V158" i="1" s="1"/>
  <c r="J158" i="1"/>
  <c r="G89" i="1"/>
  <c r="I89" i="1" s="1"/>
  <c r="P89" i="1"/>
  <c r="P107" i="1"/>
  <c r="G107" i="1"/>
  <c r="J107" i="1" s="1"/>
  <c r="K244" i="1"/>
  <c r="T244" i="1"/>
  <c r="V244" i="1" s="1"/>
  <c r="K243" i="1"/>
  <c r="T243" i="1"/>
  <c r="V243" i="1" s="1"/>
  <c r="T245" i="1"/>
  <c r="V245" i="1" s="1"/>
  <c r="K245" i="1"/>
  <c r="O1" i="3"/>
  <c r="O3" i="3"/>
  <c r="O2" i="3"/>
  <c r="O6" i="3"/>
  <c r="O5" i="3"/>
  <c r="O4" i="3"/>
  <c r="C12" i="1"/>
  <c r="E18" i="3"/>
  <c r="C11" i="1"/>
  <c r="J234" i="1" l="1"/>
  <c r="T234" i="1"/>
  <c r="V234" i="1" s="1"/>
  <c r="T197" i="1"/>
  <c r="V197" i="1" s="1"/>
  <c r="J197" i="1"/>
  <c r="T192" i="1"/>
  <c r="V192" i="1" s="1"/>
  <c r="J192" i="1"/>
  <c r="T178" i="1"/>
  <c r="V178" i="1" s="1"/>
  <c r="J178" i="1"/>
  <c r="K208" i="1"/>
  <c r="T208" i="1"/>
  <c r="V208" i="1" s="1"/>
  <c r="C16" i="1"/>
  <c r="D18" i="1" s="1"/>
  <c r="O169" i="1"/>
  <c r="O149" i="1"/>
  <c r="O181" i="1"/>
  <c r="O225" i="1"/>
  <c r="O177" i="1"/>
  <c r="O157" i="1"/>
  <c r="O204" i="1"/>
  <c r="O160" i="1"/>
  <c r="O208" i="1"/>
  <c r="O171" i="1"/>
  <c r="O205" i="1"/>
  <c r="O229" i="1"/>
  <c r="O61" i="1"/>
  <c r="O176" i="1"/>
  <c r="O87" i="1"/>
  <c r="O224" i="1"/>
  <c r="O218" i="1"/>
  <c r="O215" i="1"/>
  <c r="O240" i="1"/>
  <c r="O173" i="1"/>
  <c r="O131" i="1"/>
  <c r="O235" i="1"/>
  <c r="O202" i="1"/>
  <c r="O228" i="1"/>
  <c r="O162" i="1"/>
  <c r="O186" i="1"/>
  <c r="O238" i="1"/>
  <c r="O239" i="1"/>
  <c r="O220" i="1"/>
  <c r="O221" i="1"/>
  <c r="O227" i="1"/>
  <c r="O232" i="1"/>
  <c r="O168" i="1"/>
  <c r="O195" i="1"/>
  <c r="O86" i="1"/>
  <c r="O164" i="1"/>
  <c r="O210" i="1"/>
  <c r="O236" i="1"/>
  <c r="O241" i="1"/>
  <c r="O156" i="1"/>
  <c r="O189" i="1"/>
  <c r="O166" i="1"/>
  <c r="O219" i="1"/>
  <c r="O167" i="1"/>
  <c r="O200" i="1"/>
  <c r="O158" i="1"/>
  <c r="O197" i="1"/>
  <c r="O182" i="1"/>
  <c r="O244" i="1"/>
  <c r="O104" i="1"/>
  <c r="O242" i="1"/>
  <c r="O230" i="1"/>
  <c r="O212" i="1"/>
  <c r="O130" i="1"/>
  <c r="O152" i="1"/>
  <c r="O213" i="1"/>
  <c r="O183" i="1"/>
  <c r="O174" i="1"/>
  <c r="O161" i="1"/>
  <c r="O184" i="1"/>
  <c r="O188" i="1"/>
  <c r="C15" i="1"/>
  <c r="C18" i="1" s="1"/>
  <c r="O226" i="1"/>
  <c r="O214" i="1"/>
  <c r="O124" i="1"/>
  <c r="O223" i="1"/>
  <c r="O237" i="1"/>
  <c r="O216" i="1"/>
  <c r="O194" i="1"/>
  <c r="O172" i="1"/>
  <c r="O211" i="1"/>
  <c r="O170" i="1"/>
  <c r="O209" i="1"/>
  <c r="O154" i="1"/>
  <c r="O233" i="1"/>
  <c r="O193" i="1"/>
  <c r="O203" i="1"/>
  <c r="O153" i="1"/>
  <c r="O185" i="1"/>
  <c r="O180" i="1"/>
  <c r="O83" i="1"/>
  <c r="O151" i="1"/>
  <c r="O207" i="1"/>
  <c r="O148" i="1"/>
  <c r="O126" i="1"/>
  <c r="O159" i="1"/>
  <c r="O190" i="1"/>
  <c r="O198" i="1"/>
  <c r="O243" i="1"/>
  <c r="O217" i="1"/>
  <c r="O206" i="1"/>
  <c r="O234" i="1"/>
  <c r="O109" i="1"/>
  <c r="O222" i="1"/>
  <c r="O178" i="1"/>
  <c r="O199" i="1"/>
  <c r="O192" i="1"/>
  <c r="O191" i="1"/>
  <c r="O196" i="1"/>
  <c r="O179" i="1"/>
  <c r="O187" i="1"/>
  <c r="O245" i="1"/>
  <c r="O82" i="1"/>
  <c r="O201" i="1"/>
  <c r="O150" i="1"/>
  <c r="O165" i="1"/>
  <c r="O231" i="1"/>
  <c r="O175" i="1"/>
  <c r="O163" i="1"/>
  <c r="K211" i="1"/>
  <c r="T211" i="1"/>
  <c r="V211" i="1" s="1"/>
  <c r="K220" i="1"/>
  <c r="T220" i="1"/>
  <c r="V220" i="1" s="1"/>
  <c r="T160" i="1"/>
  <c r="V160" i="1" s="1"/>
  <c r="J160" i="1"/>
  <c r="J148" i="1"/>
  <c r="T148" i="1"/>
  <c r="V148" i="1" s="1"/>
  <c r="E14" i="1" s="1"/>
  <c r="T187" i="1"/>
  <c r="V187" i="1" s="1"/>
  <c r="J187" i="1"/>
  <c r="J173" i="1"/>
  <c r="T173" i="1"/>
  <c r="V173" i="1" s="1"/>
  <c r="K216" i="1"/>
  <c r="T216" i="1"/>
  <c r="V216" i="1" s="1"/>
  <c r="J224" i="1"/>
  <c r="T224" i="1"/>
  <c r="V224" i="1" s="1"/>
  <c r="J130" i="1"/>
  <c r="T130" i="1"/>
  <c r="V130" i="1" s="1"/>
  <c r="O7" i="3"/>
  <c r="E5" i="3" s="1"/>
  <c r="P54" i="3"/>
  <c r="P42" i="3"/>
  <c r="P48" i="3"/>
  <c r="P104" i="3"/>
  <c r="P57" i="3"/>
  <c r="P62" i="3"/>
  <c r="P50" i="3"/>
  <c r="P29" i="3"/>
  <c r="P25" i="3"/>
  <c r="P70" i="3"/>
  <c r="P58" i="3"/>
  <c r="P45" i="3"/>
  <c r="P35" i="3"/>
  <c r="P71" i="3"/>
  <c r="P83" i="3"/>
  <c r="P120" i="3"/>
  <c r="P61" i="3"/>
  <c r="P33" i="3"/>
  <c r="P117" i="3"/>
  <c r="P43" i="3"/>
  <c r="P108" i="3"/>
  <c r="P101" i="3"/>
  <c r="P121" i="3"/>
  <c r="P185" i="3"/>
  <c r="P115" i="3"/>
  <c r="P28" i="3"/>
  <c r="P66" i="3"/>
  <c r="P60" i="3"/>
  <c r="P41" i="3"/>
  <c r="P77" i="3"/>
  <c r="P91" i="3"/>
  <c r="P128" i="3"/>
  <c r="P81" i="3"/>
  <c r="P69" i="3"/>
  <c r="P125" i="3"/>
  <c r="P53" i="3"/>
  <c r="P116" i="3"/>
  <c r="P114" i="3"/>
  <c r="P129" i="3"/>
  <c r="P193" i="3"/>
  <c r="P135" i="3"/>
  <c r="P176" i="3"/>
  <c r="P107" i="3"/>
  <c r="P139" i="3"/>
  <c r="P22" i="3"/>
  <c r="P36" i="3"/>
  <c r="P74" i="3"/>
  <c r="P64" i="3"/>
  <c r="P51" i="3"/>
  <c r="P84" i="3"/>
  <c r="P99" i="3"/>
  <c r="P136" i="3"/>
  <c r="P110" i="3"/>
  <c r="P73" i="3"/>
  <c r="P133" i="3"/>
  <c r="P65" i="3"/>
  <c r="P124" i="3"/>
  <c r="P122" i="3"/>
  <c r="P137" i="3"/>
  <c r="P201" i="3"/>
  <c r="P148" i="3"/>
  <c r="P184" i="3"/>
  <c r="P131" i="3"/>
  <c r="P160" i="3"/>
  <c r="P138" i="3"/>
  <c r="P189" i="3"/>
  <c r="P188" i="3"/>
  <c r="P187" i="3"/>
  <c r="P194" i="3"/>
  <c r="P212" i="3"/>
  <c r="P280" i="3"/>
  <c r="P255" i="3"/>
  <c r="P221" i="3"/>
  <c r="P228" i="3"/>
  <c r="P38" i="3"/>
  <c r="P44" i="3"/>
  <c r="P96" i="3"/>
  <c r="P59" i="3"/>
  <c r="P152" i="3"/>
  <c r="P150" i="3"/>
  <c r="P157" i="3"/>
  <c r="P132" i="3"/>
  <c r="P98" i="3"/>
  <c r="P217" i="3"/>
  <c r="P164" i="3"/>
  <c r="P170" i="3"/>
  <c r="P198" i="3"/>
  <c r="P169" i="3"/>
  <c r="P143" i="3"/>
  <c r="P168" i="3"/>
  <c r="P186" i="3"/>
  <c r="P231" i="3"/>
  <c r="P296" i="3"/>
  <c r="P279" i="3"/>
  <c r="P254" i="3"/>
  <c r="P269" i="3"/>
  <c r="P199" i="3"/>
  <c r="P259" i="3"/>
  <c r="P242" i="3"/>
  <c r="P257" i="3"/>
  <c r="P332" i="3"/>
  <c r="P301" i="3"/>
  <c r="P319" i="3"/>
  <c r="P277" i="3"/>
  <c r="P297" i="3"/>
  <c r="P26" i="3"/>
  <c r="P21" i="3"/>
  <c r="P63" i="3"/>
  <c r="P49" i="3"/>
  <c r="P79" i="3"/>
  <c r="P165" i="3"/>
  <c r="P140" i="3"/>
  <c r="P113" i="3"/>
  <c r="P225" i="3"/>
  <c r="P167" i="3"/>
  <c r="P183" i="3"/>
  <c r="P206" i="3"/>
  <c r="P172" i="3"/>
  <c r="P154" i="3"/>
  <c r="P179" i="3"/>
  <c r="P202" i="3"/>
  <c r="P237" i="3"/>
  <c r="P304" i="3"/>
  <c r="P287" i="3"/>
  <c r="P262" i="3"/>
  <c r="P219" i="3"/>
  <c r="P207" i="3"/>
  <c r="P267" i="3"/>
  <c r="P250" i="3"/>
  <c r="P265" i="3"/>
  <c r="P286" i="3"/>
  <c r="P308" i="3"/>
  <c r="P322" i="3"/>
  <c r="P282" i="3"/>
  <c r="P318" i="3"/>
  <c r="P34" i="3"/>
  <c r="P37" i="3"/>
  <c r="P93" i="3"/>
  <c r="P78" i="3"/>
  <c r="P82" i="3"/>
  <c r="P173" i="3"/>
  <c r="P23" i="3"/>
  <c r="P75" i="3"/>
  <c r="P233" i="3"/>
  <c r="P192" i="3"/>
  <c r="P191" i="3"/>
  <c r="P214" i="3"/>
  <c r="P175" i="3"/>
  <c r="P180" i="3"/>
  <c r="P195" i="3"/>
  <c r="P210" i="3"/>
  <c r="P240" i="3"/>
  <c r="P312" i="3"/>
  <c r="P295" i="3"/>
  <c r="P270" i="3"/>
  <c r="P244" i="3"/>
  <c r="P215" i="3"/>
  <c r="P275" i="3"/>
  <c r="P258" i="3"/>
  <c r="P273" i="3"/>
  <c r="P306" i="3"/>
  <c r="P317" i="3"/>
  <c r="P328" i="3"/>
  <c r="P305" i="3"/>
  <c r="P321" i="3"/>
  <c r="P24" i="3"/>
  <c r="P52" i="3"/>
  <c r="P100" i="3"/>
  <c r="P94" i="3"/>
  <c r="P102" i="3"/>
  <c r="P68" i="3"/>
  <c r="P55" i="3"/>
  <c r="P127" i="3"/>
  <c r="P39" i="3"/>
  <c r="P200" i="3"/>
  <c r="P111" i="3"/>
  <c r="P222" i="3"/>
  <c r="P181" i="3"/>
  <c r="P196" i="3"/>
  <c r="P27" i="3"/>
  <c r="P218" i="3"/>
  <c r="P248" i="3"/>
  <c r="P320" i="3"/>
  <c r="P303" i="3"/>
  <c r="P278" i="3"/>
  <c r="P252" i="3"/>
  <c r="P223" i="3"/>
  <c r="P283" i="3"/>
  <c r="P266" i="3"/>
  <c r="P281" i="3"/>
  <c r="P310" i="3"/>
  <c r="P330" i="3"/>
  <c r="P289" i="3"/>
  <c r="P309" i="3"/>
  <c r="P325" i="3"/>
  <c r="P32" i="3"/>
  <c r="P67" i="3"/>
  <c r="P103" i="3"/>
  <c r="P118" i="3"/>
  <c r="P105" i="3"/>
  <c r="P72" i="3"/>
  <c r="P89" i="3"/>
  <c r="P145" i="3"/>
  <c r="P153" i="3"/>
  <c r="P208" i="3"/>
  <c r="P123" i="3"/>
  <c r="P76" i="3"/>
  <c r="P197" i="3"/>
  <c r="P86" i="3"/>
  <c r="P162" i="3"/>
  <c r="P226" i="3"/>
  <c r="P256" i="3"/>
  <c r="P229" i="3"/>
  <c r="P311" i="3"/>
  <c r="P234" i="3"/>
  <c r="P260" i="3"/>
  <c r="P230" i="3"/>
  <c r="P291" i="3"/>
  <c r="P274" i="3"/>
  <c r="P294" i="3"/>
  <c r="P314" i="3"/>
  <c r="P302" i="3"/>
  <c r="P290" i="3"/>
  <c r="P315" i="3"/>
  <c r="P333" i="3"/>
  <c r="P46" i="3"/>
  <c r="P88" i="3"/>
  <c r="P47" i="3"/>
  <c r="P144" i="3"/>
  <c r="P142" i="3"/>
  <c r="P149" i="3"/>
  <c r="P97" i="3"/>
  <c r="P90" i="3"/>
  <c r="P209" i="3"/>
  <c r="P161" i="3"/>
  <c r="P232" i="3"/>
  <c r="P190" i="3"/>
  <c r="P166" i="3"/>
  <c r="P119" i="3"/>
  <c r="P159" i="3"/>
  <c r="P178" i="3"/>
  <c r="P211" i="3"/>
  <c r="P288" i="3"/>
  <c r="P271" i="3"/>
  <c r="P246" i="3"/>
  <c r="P261" i="3"/>
  <c r="P284" i="3"/>
  <c r="P251" i="3"/>
  <c r="P235" i="3"/>
  <c r="P249" i="3"/>
  <c r="P324" i="3"/>
  <c r="P285" i="3"/>
  <c r="P316" i="3"/>
  <c r="P327" i="3"/>
  <c r="P293" i="3"/>
  <c r="P106" i="3"/>
  <c r="P56" i="3"/>
  <c r="P130" i="3"/>
  <c r="P171" i="3"/>
  <c r="P236" i="3"/>
  <c r="P299" i="3"/>
  <c r="P329" i="3"/>
  <c r="P112" i="3"/>
  <c r="P87" i="3"/>
  <c r="P182" i="3"/>
  <c r="P174" i="3"/>
  <c r="P239" i="3"/>
  <c r="P220" i="3"/>
  <c r="P313" i="3"/>
  <c r="P126" i="3"/>
  <c r="P151" i="3"/>
  <c r="P146" i="3"/>
  <c r="P203" i="3"/>
  <c r="P245" i="3"/>
  <c r="P227" i="3"/>
  <c r="P292" i="3"/>
  <c r="P30" i="3"/>
  <c r="P134" i="3"/>
  <c r="P177" i="3"/>
  <c r="P163" i="3"/>
  <c r="P204" i="3"/>
  <c r="P253" i="3"/>
  <c r="P241" i="3"/>
  <c r="P307" i="3"/>
  <c r="P40" i="3"/>
  <c r="P109" i="3"/>
  <c r="P155" i="3"/>
  <c r="P205" i="3"/>
  <c r="P264" i="3"/>
  <c r="P268" i="3"/>
  <c r="P298" i="3"/>
  <c r="P326" i="3"/>
  <c r="P80" i="3"/>
  <c r="P141" i="3"/>
  <c r="P158" i="3"/>
  <c r="P213" i="3"/>
  <c r="P272" i="3"/>
  <c r="P276" i="3"/>
  <c r="P300" i="3"/>
  <c r="P334" i="3"/>
  <c r="P31" i="3"/>
  <c r="P95" i="3"/>
  <c r="P224" i="3"/>
  <c r="P156" i="3"/>
  <c r="P263" i="3"/>
  <c r="P243" i="3"/>
  <c r="P331" i="3"/>
  <c r="P92" i="3"/>
  <c r="P85" i="3"/>
  <c r="P216" i="3"/>
  <c r="P147" i="3"/>
  <c r="P247" i="3"/>
  <c r="P238" i="3"/>
  <c r="P323" i="3"/>
  <c r="Q39" i="3"/>
  <c r="Q45" i="3"/>
  <c r="Q25" i="3"/>
  <c r="Q66" i="3"/>
  <c r="Q105" i="3"/>
  <c r="Q85" i="3"/>
  <c r="Q92" i="3"/>
  <c r="Q121" i="3"/>
  <c r="Q100" i="3"/>
  <c r="Q127" i="3"/>
  <c r="Q126" i="3"/>
  <c r="Q62" i="3"/>
  <c r="Q109" i="3"/>
  <c r="Q115" i="3"/>
  <c r="Q162" i="3"/>
  <c r="Q226" i="3"/>
  <c r="Q193" i="3"/>
  <c r="Q155" i="3"/>
  <c r="Q95" i="3"/>
  <c r="Q199" i="3"/>
  <c r="Q157" i="3"/>
  <c r="Q146" i="3"/>
  <c r="Q144" i="3"/>
  <c r="Q159" i="3"/>
  <c r="Q219" i="3"/>
  <c r="Q289" i="3"/>
  <c r="Q237" i="3"/>
  <c r="Q47" i="3"/>
  <c r="Q27" i="3"/>
  <c r="Q33" i="3"/>
  <c r="Q68" i="3"/>
  <c r="Q24" i="3"/>
  <c r="Q93" i="3"/>
  <c r="Q53" i="3"/>
  <c r="Q129" i="3"/>
  <c r="Q103" i="3"/>
  <c r="Q135" i="3"/>
  <c r="Q134" i="3"/>
  <c r="Q69" i="3"/>
  <c r="Q117" i="3"/>
  <c r="Q123" i="3"/>
  <c r="Q171" i="3"/>
  <c r="Q234" i="3"/>
  <c r="Q201" i="3"/>
  <c r="Q161" i="3"/>
  <c r="Q55" i="3"/>
  <c r="Q35" i="3"/>
  <c r="Q41" i="3"/>
  <c r="Q70" i="3"/>
  <c r="Q40" i="3"/>
  <c r="Q26" i="3"/>
  <c r="Q56" i="3"/>
  <c r="Q137" i="3"/>
  <c r="Q106" i="3"/>
  <c r="Q143" i="3"/>
  <c r="Q142" i="3"/>
  <c r="Q73" i="3"/>
  <c r="Q125" i="3"/>
  <c r="Q101" i="3"/>
  <c r="Q178" i="3"/>
  <c r="Q108" i="3"/>
  <c r="Q209" i="3"/>
  <c r="Q164" i="3"/>
  <c r="Q124" i="3"/>
  <c r="Q215" i="3"/>
  <c r="Q182" i="3"/>
  <c r="Q63" i="3"/>
  <c r="Q43" i="3"/>
  <c r="Q49" i="3"/>
  <c r="Q72" i="3"/>
  <c r="Q30" i="3"/>
  <c r="Q42" i="3"/>
  <c r="Q80" i="3"/>
  <c r="Q145" i="3"/>
  <c r="Q58" i="3"/>
  <c r="Q34" i="3"/>
  <c r="Q150" i="3"/>
  <c r="Q74" i="3"/>
  <c r="Q133" i="3"/>
  <c r="Q114" i="3"/>
  <c r="Q186" i="3"/>
  <c r="Q112" i="3"/>
  <c r="Q217" i="3"/>
  <c r="Q167" i="3"/>
  <c r="Q131" i="3"/>
  <c r="Q223" i="3"/>
  <c r="Q190" i="3"/>
  <c r="Q169" i="3"/>
  <c r="Q188" i="3"/>
  <c r="Q179" i="3"/>
  <c r="Q249" i="3"/>
  <c r="Q313" i="3"/>
  <c r="Q256" i="3"/>
  <c r="Q229" i="3"/>
  <c r="Q216" i="3"/>
  <c r="Q205" i="3"/>
  <c r="Q277" i="3"/>
  <c r="Q260" i="3"/>
  <c r="Q243" i="3"/>
  <c r="Q258" i="3"/>
  <c r="Q291" i="3"/>
  <c r="Q310" i="3"/>
  <c r="Q317" i="3"/>
  <c r="Q316" i="3"/>
  <c r="Q303" i="3"/>
  <c r="Q71" i="3"/>
  <c r="Q51" i="3"/>
  <c r="Q22" i="3"/>
  <c r="Q76" i="3"/>
  <c r="Q36" i="3"/>
  <c r="Q52" i="3"/>
  <c r="Q87" i="3"/>
  <c r="Q153" i="3"/>
  <c r="Q78" i="3"/>
  <c r="Q60" i="3"/>
  <c r="Q158" i="3"/>
  <c r="Q79" i="3"/>
  <c r="Q141" i="3"/>
  <c r="Q122" i="3"/>
  <c r="Q194" i="3"/>
  <c r="Q116" i="3"/>
  <c r="Q225" i="3"/>
  <c r="Q173" i="3"/>
  <c r="Q132" i="3"/>
  <c r="Q83" i="3"/>
  <c r="Q198" i="3"/>
  <c r="Q172" i="3"/>
  <c r="Q196" i="3"/>
  <c r="Q187" i="3"/>
  <c r="Q257" i="3"/>
  <c r="Q321" i="3"/>
  <c r="Q264" i="3"/>
  <c r="Q247" i="3"/>
  <c r="Q221" i="3"/>
  <c r="Q213" i="3"/>
  <c r="Q285" i="3"/>
  <c r="Q268" i="3"/>
  <c r="Q251" i="3"/>
  <c r="Q266" i="3"/>
  <c r="Q294" i="3"/>
  <c r="Q314" i="3"/>
  <c r="Q330" i="3"/>
  <c r="Q319" i="3"/>
  <c r="Q309" i="3"/>
  <c r="Q31" i="3"/>
  <c r="Q37" i="3"/>
  <c r="Q75" i="3"/>
  <c r="Q44" i="3"/>
  <c r="Q97" i="3"/>
  <c r="Q65" i="3"/>
  <c r="Q84" i="3"/>
  <c r="Q113" i="3"/>
  <c r="Q96" i="3"/>
  <c r="Q119" i="3"/>
  <c r="Q118" i="3"/>
  <c r="Q48" i="3"/>
  <c r="Q102" i="3"/>
  <c r="Q107" i="3"/>
  <c r="Q136" i="3"/>
  <c r="Q218" i="3"/>
  <c r="Q185" i="3"/>
  <c r="Q148" i="3"/>
  <c r="Q64" i="3"/>
  <c r="Q191" i="3"/>
  <c r="Q152" i="3"/>
  <c r="Q54" i="3"/>
  <c r="Q189" i="3"/>
  <c r="Q156" i="3"/>
  <c r="Q211" i="3"/>
  <c r="Q281" i="3"/>
  <c r="Q231" i="3"/>
  <c r="Q21" i="3"/>
  <c r="Q46" i="3"/>
  <c r="Q94" i="3"/>
  <c r="Q86" i="3"/>
  <c r="Q233" i="3"/>
  <c r="Q139" i="3"/>
  <c r="Q181" i="3"/>
  <c r="Q203" i="3"/>
  <c r="Q212" i="3"/>
  <c r="Q312" i="3"/>
  <c r="Q239" i="3"/>
  <c r="Q253" i="3"/>
  <c r="Q252" i="3"/>
  <c r="Q267" i="3"/>
  <c r="Q318" i="3"/>
  <c r="Q306" i="3"/>
  <c r="Q299" i="3"/>
  <c r="Q290" i="3"/>
  <c r="Q29" i="3"/>
  <c r="Q61" i="3"/>
  <c r="Q111" i="3"/>
  <c r="Q104" i="3"/>
  <c r="Q32" i="3"/>
  <c r="Q140" i="3"/>
  <c r="Q154" i="3"/>
  <c r="Q227" i="3"/>
  <c r="Q240" i="3"/>
  <c r="Q255" i="3"/>
  <c r="Q246" i="3"/>
  <c r="Q261" i="3"/>
  <c r="Q276" i="3"/>
  <c r="Q220" i="3"/>
  <c r="Q325" i="3"/>
  <c r="Q320" i="3"/>
  <c r="Q302" i="3"/>
  <c r="Q307" i="3"/>
  <c r="Q59" i="3"/>
  <c r="Q57" i="3"/>
  <c r="Q99" i="3"/>
  <c r="Q130" i="3"/>
  <c r="Q176" i="3"/>
  <c r="Q160" i="3"/>
  <c r="Q180" i="3"/>
  <c r="Q241" i="3"/>
  <c r="Q248" i="3"/>
  <c r="Q263" i="3"/>
  <c r="Q254" i="3"/>
  <c r="Q269" i="3"/>
  <c r="Q284" i="3"/>
  <c r="Q235" i="3"/>
  <c r="Q333" i="3"/>
  <c r="Q323" i="3"/>
  <c r="Q329" i="3"/>
  <c r="Q283" i="3"/>
  <c r="Q67" i="3"/>
  <c r="Q77" i="3"/>
  <c r="Q110" i="3"/>
  <c r="Q138" i="3"/>
  <c r="Q184" i="3"/>
  <c r="Q206" i="3"/>
  <c r="Q128" i="3"/>
  <c r="Q265" i="3"/>
  <c r="Q272" i="3"/>
  <c r="Q271" i="3"/>
  <c r="Q262" i="3"/>
  <c r="Q192" i="3"/>
  <c r="Q292" i="3"/>
  <c r="Q242" i="3"/>
  <c r="Q298" i="3"/>
  <c r="Q278" i="3"/>
  <c r="Q275" i="3"/>
  <c r="Q315" i="3"/>
  <c r="Q28" i="3"/>
  <c r="Q90" i="3"/>
  <c r="Q166" i="3"/>
  <c r="Q202" i="3"/>
  <c r="Q120" i="3"/>
  <c r="Q214" i="3"/>
  <c r="Q147" i="3"/>
  <c r="Q273" i="3"/>
  <c r="Q280" i="3"/>
  <c r="Q279" i="3"/>
  <c r="Q270" i="3"/>
  <c r="Q197" i="3"/>
  <c r="Q300" i="3"/>
  <c r="Q250" i="3"/>
  <c r="Q324" i="3"/>
  <c r="Q295" i="3"/>
  <c r="Q311" i="3"/>
  <c r="Q326" i="3"/>
  <c r="Q38" i="3"/>
  <c r="Q98" i="3"/>
  <c r="Q174" i="3"/>
  <c r="Q210" i="3"/>
  <c r="Q170" i="3"/>
  <c r="Q149" i="3"/>
  <c r="Q165" i="3"/>
  <c r="Q297" i="3"/>
  <c r="Q288" i="3"/>
  <c r="Q200" i="3"/>
  <c r="Q228" i="3"/>
  <c r="Q222" i="3"/>
  <c r="Q230" i="3"/>
  <c r="Q274" i="3"/>
  <c r="Q332" i="3"/>
  <c r="Q301" i="3"/>
  <c r="Q322" i="3"/>
  <c r="Q334" i="3"/>
  <c r="Q23" i="3"/>
  <c r="Q89" i="3"/>
  <c r="Q91" i="3"/>
  <c r="Q88" i="3"/>
  <c r="Q177" i="3"/>
  <c r="Q207" i="3"/>
  <c r="Q175" i="3"/>
  <c r="Q195" i="3"/>
  <c r="Q204" i="3"/>
  <c r="Q304" i="3"/>
  <c r="Q236" i="3"/>
  <c r="Q245" i="3"/>
  <c r="Q244" i="3"/>
  <c r="Q259" i="3"/>
  <c r="Q293" i="3"/>
  <c r="Q287" i="3"/>
  <c r="Q331" i="3"/>
  <c r="Q327" i="3"/>
  <c r="Q81" i="3"/>
  <c r="Q296" i="3"/>
  <c r="Q328" i="3"/>
  <c r="Q50" i="3"/>
  <c r="Q208" i="3"/>
  <c r="Q82" i="3"/>
  <c r="Q232" i="3"/>
  <c r="Q151" i="3"/>
  <c r="Q224" i="3"/>
  <c r="Q183" i="3"/>
  <c r="Q238" i="3"/>
  <c r="Q163" i="3"/>
  <c r="Q282" i="3"/>
  <c r="Q305" i="3"/>
  <c r="Q308" i="3"/>
  <c r="Q168" i="3"/>
  <c r="Q286" i="3"/>
  <c r="O29" i="3"/>
  <c r="O43" i="3"/>
  <c r="O73" i="3"/>
  <c r="O56" i="3"/>
  <c r="O42" i="3"/>
  <c r="O90" i="3"/>
  <c r="O96" i="3"/>
  <c r="O81" i="3"/>
  <c r="O109" i="3"/>
  <c r="O72" i="3"/>
  <c r="O132" i="3"/>
  <c r="O66" i="3"/>
  <c r="O131" i="3"/>
  <c r="O93" i="3"/>
  <c r="O118" i="3"/>
  <c r="O184" i="3"/>
  <c r="O137" i="3"/>
  <c r="O223" i="3"/>
  <c r="O130" i="3"/>
  <c r="O146" i="3"/>
  <c r="O189" i="3"/>
  <c r="O196" i="3"/>
  <c r="O168" i="3"/>
  <c r="O174" i="3"/>
  <c r="O201" i="3"/>
  <c r="O271" i="3"/>
  <c r="O210" i="3"/>
  <c r="O294" i="3"/>
  <c r="O269" i="3"/>
  <c r="O222" i="3"/>
  <c r="O283" i="3"/>
  <c r="O282" i="3"/>
  <c r="O241" i="3"/>
  <c r="O237" i="3"/>
  <c r="O291" i="3"/>
  <c r="O301" i="3"/>
  <c r="O313" i="3"/>
  <c r="O307" i="3"/>
  <c r="O334" i="3"/>
  <c r="O332" i="3"/>
  <c r="O37" i="3"/>
  <c r="O51" i="3"/>
  <c r="O23" i="3"/>
  <c r="O58" i="3"/>
  <c r="O59" i="3"/>
  <c r="O98" i="3"/>
  <c r="O111" i="3"/>
  <c r="O84" i="3"/>
  <c r="O117" i="3"/>
  <c r="O74" i="3"/>
  <c r="O140" i="3"/>
  <c r="O70" i="3"/>
  <c r="O139" i="3"/>
  <c r="O100" i="3"/>
  <c r="O129" i="3"/>
  <c r="O192" i="3"/>
  <c r="O170" i="3"/>
  <c r="O231" i="3"/>
  <c r="O160" i="3"/>
  <c r="O152" i="3"/>
  <c r="O197" i="3"/>
  <c r="O204" i="3"/>
  <c r="O179" i="3"/>
  <c r="O178" i="3"/>
  <c r="O209" i="3"/>
  <c r="O279" i="3"/>
  <c r="O236" i="3"/>
  <c r="O302" i="3"/>
  <c r="O277" i="3"/>
  <c r="O230" i="3"/>
  <c r="O220" i="3"/>
  <c r="O290" i="3"/>
  <c r="O249" i="3"/>
  <c r="O240" i="3"/>
  <c r="O306" i="3"/>
  <c r="O308" i="3"/>
  <c r="O316" i="3"/>
  <c r="O327" i="3"/>
  <c r="O276" i="3"/>
  <c r="O45" i="3"/>
  <c r="O25" i="3"/>
  <c r="O31" i="3"/>
  <c r="O62" i="3"/>
  <c r="O63" i="3"/>
  <c r="O22" i="3"/>
  <c r="O119" i="3"/>
  <c r="O110" i="3"/>
  <c r="O125" i="3"/>
  <c r="O85" i="3"/>
  <c r="O148" i="3"/>
  <c r="O75" i="3"/>
  <c r="O46" i="3"/>
  <c r="O106" i="3"/>
  <c r="O153" i="3"/>
  <c r="O200" i="3"/>
  <c r="O173" i="3"/>
  <c r="O239" i="3"/>
  <c r="O182" i="3"/>
  <c r="O157" i="3"/>
  <c r="O205" i="3"/>
  <c r="O212" i="3"/>
  <c r="O187" i="3"/>
  <c r="O186" i="3"/>
  <c r="O217" i="3"/>
  <c r="O287" i="3"/>
  <c r="O246" i="3"/>
  <c r="O310" i="3"/>
  <c r="O218" i="3"/>
  <c r="O238" i="3"/>
  <c r="O235" i="3"/>
  <c r="O298" i="3"/>
  <c r="O257" i="3"/>
  <c r="O248" i="3"/>
  <c r="O312" i="3"/>
  <c r="O317" i="3"/>
  <c r="O322" i="3"/>
  <c r="O321" i="3"/>
  <c r="O293" i="3"/>
  <c r="O53" i="3"/>
  <c r="O33" i="3"/>
  <c r="O39" i="3"/>
  <c r="O79" i="3"/>
  <c r="O83" i="3"/>
  <c r="O28" i="3"/>
  <c r="O127" i="3"/>
  <c r="O40" i="3"/>
  <c r="O133" i="3"/>
  <c r="O88" i="3"/>
  <c r="O156" i="3"/>
  <c r="O76" i="3"/>
  <c r="O113" i="3"/>
  <c r="O112" i="3"/>
  <c r="O155" i="3"/>
  <c r="O208" i="3"/>
  <c r="O183" i="3"/>
  <c r="O71" i="3"/>
  <c r="O190" i="3"/>
  <c r="O163" i="3"/>
  <c r="O213" i="3"/>
  <c r="O122" i="3"/>
  <c r="O195" i="3"/>
  <c r="O194" i="3"/>
  <c r="O225" i="3"/>
  <c r="O295" i="3"/>
  <c r="O254" i="3"/>
  <c r="O228" i="3"/>
  <c r="O219" i="3"/>
  <c r="O243" i="3"/>
  <c r="O242" i="3"/>
  <c r="O198" i="3"/>
  <c r="O265" i="3"/>
  <c r="O256" i="3"/>
  <c r="O314" i="3"/>
  <c r="O320" i="3"/>
  <c r="O328" i="3"/>
  <c r="O296" i="3"/>
  <c r="O297" i="3"/>
  <c r="O61" i="3"/>
  <c r="O41" i="3"/>
  <c r="O47" i="3"/>
  <c r="O87" i="3"/>
  <c r="O91" i="3"/>
  <c r="O38" i="3"/>
  <c r="O135" i="3"/>
  <c r="O60" i="3"/>
  <c r="O141" i="3"/>
  <c r="O97" i="3"/>
  <c r="O164" i="3"/>
  <c r="O86" i="3"/>
  <c r="O121" i="3"/>
  <c r="O120" i="3"/>
  <c r="O158" i="3"/>
  <c r="O216" i="3"/>
  <c r="O191" i="3"/>
  <c r="O92" i="3"/>
  <c r="O89" i="3"/>
  <c r="O166" i="3"/>
  <c r="O221" i="3"/>
  <c r="O142" i="3"/>
  <c r="O150" i="3"/>
  <c r="O145" i="3"/>
  <c r="O229" i="3"/>
  <c r="O303" i="3"/>
  <c r="O262" i="3"/>
  <c r="O234" i="3"/>
  <c r="O244" i="3"/>
  <c r="O251" i="3"/>
  <c r="O250" i="3"/>
  <c r="O206" i="3"/>
  <c r="O273" i="3"/>
  <c r="O264" i="3"/>
  <c r="O323" i="3"/>
  <c r="O330" i="3"/>
  <c r="O333" i="3"/>
  <c r="O305" i="3"/>
  <c r="O318" i="3"/>
  <c r="O27" i="3"/>
  <c r="O57" i="3"/>
  <c r="O34" i="3"/>
  <c r="O103" i="3"/>
  <c r="O48" i="3"/>
  <c r="O78" i="3"/>
  <c r="O151" i="3"/>
  <c r="O102" i="3"/>
  <c r="O24" i="3"/>
  <c r="O116" i="3"/>
  <c r="O54" i="3"/>
  <c r="O115" i="3"/>
  <c r="O52" i="3"/>
  <c r="O136" i="3"/>
  <c r="O167" i="3"/>
  <c r="O232" i="3"/>
  <c r="O207" i="3"/>
  <c r="O104" i="3"/>
  <c r="O134" i="3"/>
  <c r="O175" i="3"/>
  <c r="O180" i="3"/>
  <c r="O147" i="3"/>
  <c r="O165" i="3"/>
  <c r="O185" i="3"/>
  <c r="O255" i="3"/>
  <c r="O319" i="3"/>
  <c r="O278" i="3"/>
  <c r="O253" i="3"/>
  <c r="O260" i="3"/>
  <c r="O267" i="3"/>
  <c r="O266" i="3"/>
  <c r="O226" i="3"/>
  <c r="O211" i="3"/>
  <c r="O280" i="3"/>
  <c r="O284" i="3"/>
  <c r="O304" i="3"/>
  <c r="O289" i="3"/>
  <c r="O315" i="3"/>
  <c r="O300" i="3"/>
  <c r="O35" i="3"/>
  <c r="O82" i="3"/>
  <c r="O68" i="3"/>
  <c r="O80" i="3"/>
  <c r="O215" i="3"/>
  <c r="O188" i="3"/>
  <c r="O263" i="3"/>
  <c r="O268" i="3"/>
  <c r="O233" i="3"/>
  <c r="O292" i="3"/>
  <c r="O49" i="3"/>
  <c r="O44" i="3"/>
  <c r="O108" i="3"/>
  <c r="O128" i="3"/>
  <c r="O101" i="3"/>
  <c r="O144" i="3"/>
  <c r="O311" i="3"/>
  <c r="O259" i="3"/>
  <c r="O272" i="3"/>
  <c r="O309" i="3"/>
  <c r="O65" i="3"/>
  <c r="O94" i="3"/>
  <c r="O124" i="3"/>
  <c r="O77" i="3"/>
  <c r="O126" i="3"/>
  <c r="O159" i="3"/>
  <c r="O202" i="3"/>
  <c r="O275" i="3"/>
  <c r="O281" i="3"/>
  <c r="O326" i="3"/>
  <c r="O55" i="3"/>
  <c r="O143" i="3"/>
  <c r="O172" i="3"/>
  <c r="O161" i="3"/>
  <c r="O114" i="3"/>
  <c r="O162" i="3"/>
  <c r="O270" i="3"/>
  <c r="O258" i="3"/>
  <c r="O331" i="3"/>
  <c r="O325" i="3"/>
  <c r="O50" i="3"/>
  <c r="O36" i="3"/>
  <c r="O64" i="3"/>
  <c r="O176" i="3"/>
  <c r="O138" i="3"/>
  <c r="O171" i="3"/>
  <c r="O286" i="3"/>
  <c r="O274" i="3"/>
  <c r="O285" i="3"/>
  <c r="O324" i="3"/>
  <c r="O69" i="3"/>
  <c r="O32" i="3"/>
  <c r="O149" i="3"/>
  <c r="O30" i="3"/>
  <c r="O199" i="3"/>
  <c r="O154" i="3"/>
  <c r="O247" i="3"/>
  <c r="O252" i="3"/>
  <c r="O203" i="3"/>
  <c r="O288" i="3"/>
  <c r="O95" i="3"/>
  <c r="O169" i="3"/>
  <c r="O329" i="3"/>
  <c r="O26" i="3"/>
  <c r="O181" i="3"/>
  <c r="O299" i="3"/>
  <c r="O99" i="3"/>
  <c r="O177" i="3"/>
  <c r="O105" i="3"/>
  <c r="O193" i="3"/>
  <c r="O107" i="3"/>
  <c r="O245" i="3"/>
  <c r="O123" i="3"/>
  <c r="O261" i="3"/>
  <c r="O21" i="3"/>
  <c r="O67" i="3"/>
  <c r="O227" i="3"/>
  <c r="O224" i="3"/>
  <c r="O214" i="3"/>
  <c r="O18" i="3"/>
  <c r="P18" i="3"/>
  <c r="Q18" i="3"/>
  <c r="E4" i="3" l="1"/>
  <c r="M48" i="3" s="1"/>
  <c r="R48" i="3" s="1"/>
  <c r="F18" i="1"/>
  <c r="F19" i="1" s="1"/>
  <c r="E6" i="3"/>
  <c r="M140" i="3" l="1"/>
  <c r="R140" i="3" s="1"/>
  <c r="V15" i="3"/>
  <c r="M312" i="3"/>
  <c r="R312" i="3" s="1"/>
  <c r="M287" i="3"/>
  <c r="N287" i="3" s="1"/>
  <c r="N48" i="3"/>
  <c r="V17" i="3"/>
  <c r="V7" i="3"/>
  <c r="M250" i="3"/>
  <c r="N250" i="3" s="1"/>
  <c r="M205" i="3"/>
  <c r="R205" i="3" s="1"/>
  <c r="M107" i="3"/>
  <c r="N107" i="3" s="1"/>
  <c r="M45" i="3"/>
  <c r="R45" i="3" s="1"/>
  <c r="M99" i="3"/>
  <c r="N99" i="3" s="1"/>
  <c r="M92" i="3"/>
  <c r="N92" i="3" s="1"/>
  <c r="M113" i="3"/>
  <c r="N113" i="3" s="1"/>
  <c r="M300" i="3"/>
  <c r="R300" i="3" s="1"/>
  <c r="M170" i="3"/>
  <c r="N170" i="3" s="1"/>
  <c r="M26" i="3"/>
  <c r="M272" i="3"/>
  <c r="N272" i="3" s="1"/>
  <c r="M60" i="3"/>
  <c r="M90" i="3"/>
  <c r="R90" i="3" s="1"/>
  <c r="M326" i="3"/>
  <c r="R326" i="3" s="1"/>
  <c r="M299" i="3"/>
  <c r="M177" i="3"/>
  <c r="M190" i="3"/>
  <c r="N190" i="3" s="1"/>
  <c r="M259" i="3"/>
  <c r="R259" i="3" s="1"/>
  <c r="V2" i="3"/>
  <c r="M304" i="3"/>
  <c r="N304" i="3" s="1"/>
  <c r="M198" i="3"/>
  <c r="N198" i="3" s="1"/>
  <c r="M162" i="3"/>
  <c r="N162" i="3" s="1"/>
  <c r="M145" i="3"/>
  <c r="N145" i="3" s="1"/>
  <c r="M57" i="3"/>
  <c r="N57" i="3" s="1"/>
  <c r="M85" i="3"/>
  <c r="N85" i="3" s="1"/>
  <c r="M28" i="3"/>
  <c r="R28" i="3" s="1"/>
  <c r="M126" i="3"/>
  <c r="N126" i="3" s="1"/>
  <c r="M181" i="3"/>
  <c r="N181" i="3" s="1"/>
  <c r="M168" i="3"/>
  <c r="N168" i="3" s="1"/>
  <c r="M129" i="3"/>
  <c r="N129" i="3" s="1"/>
  <c r="M288" i="3"/>
  <c r="R288" i="3" s="1"/>
  <c r="M232" i="3"/>
  <c r="N232" i="3" s="1"/>
  <c r="M157" i="3"/>
  <c r="N157" i="3" s="1"/>
  <c r="M315" i="3"/>
  <c r="N315" i="3" s="1"/>
  <c r="M214" i="3"/>
  <c r="R214" i="3" s="1"/>
  <c r="M286" i="3"/>
  <c r="R286" i="3" s="1"/>
  <c r="M230" i="3"/>
  <c r="M27" i="3"/>
  <c r="N27" i="3" s="1"/>
  <c r="M273" i="3"/>
  <c r="N273" i="3" s="1"/>
  <c r="M137" i="3"/>
  <c r="N137" i="3" s="1"/>
  <c r="M119" i="3"/>
  <c r="N119" i="3" s="1"/>
  <c r="M240" i="3"/>
  <c r="M23" i="3"/>
  <c r="M105" i="3"/>
  <c r="N105" i="3" s="1"/>
  <c r="M268" i="3"/>
  <c r="N268" i="3" s="1"/>
  <c r="M104" i="3"/>
  <c r="N104" i="3" s="1"/>
  <c r="M211" i="3"/>
  <c r="N211" i="3" s="1"/>
  <c r="M75" i="3"/>
  <c r="R75" i="3" s="1"/>
  <c r="M32" i="3"/>
  <c r="M149" i="3"/>
  <c r="M150" i="3"/>
  <c r="R150" i="3" s="1"/>
  <c r="M333" i="3"/>
  <c r="N333" i="3" s="1"/>
  <c r="M242" i="3"/>
  <c r="N242" i="3" s="1"/>
  <c r="M321" i="3"/>
  <c r="N321" i="3" s="1"/>
  <c r="M277" i="3"/>
  <c r="R277" i="3" s="1"/>
  <c r="M139" i="3"/>
  <c r="N139" i="3" s="1"/>
  <c r="M118" i="3"/>
  <c r="N118" i="3" s="1"/>
  <c r="M310" i="3"/>
  <c r="N310" i="3" s="1"/>
  <c r="M138" i="3"/>
  <c r="N138" i="3" s="1"/>
  <c r="M173" i="3"/>
  <c r="N173" i="3" s="1"/>
  <c r="M201" i="3"/>
  <c r="N201" i="3" s="1"/>
  <c r="M160" i="3"/>
  <c r="M323" i="3"/>
  <c r="N323" i="3" s="1"/>
  <c r="M89" i="3"/>
  <c r="M303" i="3"/>
  <c r="M62" i="3"/>
  <c r="M58" i="3"/>
  <c r="M40" i="3"/>
  <c r="R40" i="3" s="1"/>
  <c r="M184" i="3"/>
  <c r="N184" i="3" s="1"/>
  <c r="M88" i="3"/>
  <c r="N88" i="3" s="1"/>
  <c r="M285" i="3"/>
  <c r="N285" i="3" s="1"/>
  <c r="M276" i="3"/>
  <c r="N276" i="3" s="1"/>
  <c r="M76" i="3"/>
  <c r="N76" i="3" s="1"/>
  <c r="M207" i="3"/>
  <c r="N207" i="3" s="1"/>
  <c r="M109" i="3"/>
  <c r="R109" i="3" s="1"/>
  <c r="M72" i="3"/>
  <c r="M148" i="3"/>
  <c r="N148" i="3" s="1"/>
  <c r="M163" i="3"/>
  <c r="R163" i="3" s="1"/>
  <c r="V11" i="3"/>
  <c r="M254" i="3"/>
  <c r="M182" i="3"/>
  <c r="M49" i="3"/>
  <c r="M172" i="3"/>
  <c r="N172" i="3" s="1"/>
  <c r="M146" i="3"/>
  <c r="N146" i="3" s="1"/>
  <c r="M328" i="3"/>
  <c r="M51" i="3"/>
  <c r="R51" i="3" s="1"/>
  <c r="M73" i="3"/>
  <c r="R73" i="3" s="1"/>
  <c r="M200" i="3"/>
  <c r="R200" i="3" s="1"/>
  <c r="M128" i="3"/>
  <c r="N128" i="3" s="1"/>
  <c r="M97" i="3"/>
  <c r="R97" i="3" s="1"/>
  <c r="M234" i="3"/>
  <c r="R234" i="3" s="1"/>
  <c r="M78" i="3"/>
  <c r="N78" i="3" s="1"/>
  <c r="M244" i="3"/>
  <c r="N244" i="3" s="1"/>
  <c r="M261" i="3"/>
  <c r="N261" i="3" s="1"/>
  <c r="M267" i="3"/>
  <c r="R267" i="3" s="1"/>
  <c r="M100" i="3"/>
  <c r="N100" i="3" s="1"/>
  <c r="V16" i="3"/>
  <c r="M84" i="3"/>
  <c r="R84" i="3" s="1"/>
  <c r="M86" i="3"/>
  <c r="M279" i="3"/>
  <c r="M296" i="3"/>
  <c r="M183" i="3"/>
  <c r="M203" i="3"/>
  <c r="N203" i="3" s="1"/>
  <c r="M39" i="3"/>
  <c r="M226" i="3"/>
  <c r="N226" i="3" s="1"/>
  <c r="M31" i="3"/>
  <c r="M179" i="3"/>
  <c r="M65" i="3"/>
  <c r="N65" i="3" s="1"/>
  <c r="N259" i="3"/>
  <c r="M42" i="3"/>
  <c r="R42" i="3" s="1"/>
  <c r="M246" i="3"/>
  <c r="N246" i="3" s="1"/>
  <c r="M266" i="3"/>
  <c r="N266" i="3" s="1"/>
  <c r="M136" i="3"/>
  <c r="N136" i="3" s="1"/>
  <c r="M251" i="3"/>
  <c r="N251" i="3" s="1"/>
  <c r="M283" i="3"/>
  <c r="N283" i="3" s="1"/>
  <c r="M161" i="3"/>
  <c r="R161" i="3" s="1"/>
  <c r="M301" i="3"/>
  <c r="N301" i="3" s="1"/>
  <c r="M70" i="3"/>
  <c r="R70" i="3" s="1"/>
  <c r="M96" i="3"/>
  <c r="R96" i="3" s="1"/>
  <c r="M278" i="3"/>
  <c r="N278" i="3" s="1"/>
  <c r="M255" i="3"/>
  <c r="N255" i="3" s="1"/>
  <c r="M53" i="3"/>
  <c r="N53" i="3" s="1"/>
  <c r="M83" i="3"/>
  <c r="R83" i="3" s="1"/>
  <c r="M71" i="3"/>
  <c r="R71" i="3" s="1"/>
  <c r="M197" i="3"/>
  <c r="N197" i="3" s="1"/>
  <c r="M87" i="3"/>
  <c r="R87" i="3" s="1"/>
  <c r="M252" i="3"/>
  <c r="E9" i="3"/>
  <c r="E10" i="3" s="1"/>
  <c r="M280" i="3"/>
  <c r="N280" i="3" s="1"/>
  <c r="M262" i="3"/>
  <c r="N262" i="3" s="1"/>
  <c r="M116" i="3"/>
  <c r="R116" i="3" s="1"/>
  <c r="M123" i="3"/>
  <c r="N123" i="3" s="1"/>
  <c r="M202" i="3"/>
  <c r="N202" i="3" s="1"/>
  <c r="M95" i="3"/>
  <c r="R95" i="3" s="1"/>
  <c r="M221" i="3"/>
  <c r="N221" i="3" s="1"/>
  <c r="M265" i="3"/>
  <c r="R265" i="3" s="1"/>
  <c r="M102" i="3"/>
  <c r="N102" i="3" s="1"/>
  <c r="M127" i="3"/>
  <c r="R127" i="3" s="1"/>
  <c r="M290" i="3"/>
  <c r="M334" i="3"/>
  <c r="R334" i="3" s="1"/>
  <c r="M175" i="3"/>
  <c r="N175" i="3" s="1"/>
  <c r="M56" i="3"/>
  <c r="R56" i="3" s="1"/>
  <c r="M152" i="3"/>
  <c r="R152" i="3" s="1"/>
  <c r="M69" i="3"/>
  <c r="R69" i="3" s="1"/>
  <c r="M131" i="3"/>
  <c r="N131" i="3" s="1"/>
  <c r="M316" i="3"/>
  <c r="R316" i="3" s="1"/>
  <c r="M257" i="3"/>
  <c r="N257" i="3" s="1"/>
  <c r="M34" i="3"/>
  <c r="R34" i="3" s="1"/>
  <c r="M98" i="3"/>
  <c r="R98" i="3" s="1"/>
  <c r="M199" i="3"/>
  <c r="R199" i="3" s="1"/>
  <c r="M111" i="3"/>
  <c r="R111" i="3" s="1"/>
  <c r="M281" i="3"/>
  <c r="R281" i="3" s="1"/>
  <c r="M320" i="3"/>
  <c r="R320" i="3" s="1"/>
  <c r="M159" i="3"/>
  <c r="R159" i="3" s="1"/>
  <c r="M329" i="3"/>
  <c r="R329" i="3" s="1"/>
  <c r="M147" i="3"/>
  <c r="R147" i="3" s="1"/>
  <c r="M156" i="3"/>
  <c r="N156" i="3" s="1"/>
  <c r="M309" i="3"/>
  <c r="R309" i="3" s="1"/>
  <c r="V5" i="3"/>
  <c r="M164" i="3"/>
  <c r="M282" i="3"/>
  <c r="M236" i="3"/>
  <c r="M206" i="3"/>
  <c r="R206" i="3" s="1"/>
  <c r="M24" i="3"/>
  <c r="R24" i="3" s="1"/>
  <c r="M204" i="3"/>
  <c r="R204" i="3" s="1"/>
  <c r="M269" i="3"/>
  <c r="N269" i="3" s="1"/>
  <c r="V13" i="3"/>
  <c r="M297" i="3"/>
  <c r="R297" i="3" s="1"/>
  <c r="M143" i="3"/>
  <c r="R143" i="3" s="1"/>
  <c r="M298" i="3"/>
  <c r="N298" i="3" s="1"/>
  <c r="M330" i="3"/>
  <c r="N330" i="3" s="1"/>
  <c r="M115" i="3"/>
  <c r="R115" i="3" s="1"/>
  <c r="M247" i="3"/>
  <c r="N247" i="3" s="1"/>
  <c r="M55" i="3"/>
  <c r="N55" i="3" s="1"/>
  <c r="M291" i="3"/>
  <c r="R291" i="3" s="1"/>
  <c r="M249" i="3"/>
  <c r="R249" i="3" s="1"/>
  <c r="M44" i="3"/>
  <c r="R44" i="3" s="1"/>
  <c r="M108" i="3"/>
  <c r="N108" i="3" s="1"/>
  <c r="M110" i="3"/>
  <c r="R110" i="3" s="1"/>
  <c r="M233" i="3"/>
  <c r="N233" i="3" s="1"/>
  <c r="M219" i="3"/>
  <c r="R219" i="3" s="1"/>
  <c r="M185" i="3"/>
  <c r="R185" i="3" s="1"/>
  <c r="M103" i="3"/>
  <c r="N103" i="3" s="1"/>
  <c r="M192" i="3"/>
  <c r="N192" i="3" s="1"/>
  <c r="M50" i="3"/>
  <c r="R50" i="3" s="1"/>
  <c r="M195" i="3"/>
  <c r="N195" i="3" s="1"/>
  <c r="M224" i="3"/>
  <c r="R224" i="3" s="1"/>
  <c r="M25" i="3"/>
  <c r="N25" i="3" s="1"/>
  <c r="M167" i="3"/>
  <c r="R167" i="3" s="1"/>
  <c r="M308" i="3"/>
  <c r="R308" i="3" s="1"/>
  <c r="M36" i="3"/>
  <c r="N36" i="3" s="1"/>
  <c r="M180" i="3"/>
  <c r="N180" i="3" s="1"/>
  <c r="M210" i="3"/>
  <c r="R210" i="3" s="1"/>
  <c r="M256" i="3"/>
  <c r="N256" i="3" s="1"/>
  <c r="M154" i="3"/>
  <c r="N154" i="3" s="1"/>
  <c r="M218" i="3"/>
  <c r="N218" i="3" s="1"/>
  <c r="M165" i="3"/>
  <c r="N165" i="3" s="1"/>
  <c r="M243" i="3"/>
  <c r="R243" i="3" s="1"/>
  <c r="M229" i="3"/>
  <c r="N229" i="3" s="1"/>
  <c r="M59" i="3"/>
  <c r="N59" i="3" s="1"/>
  <c r="M213" i="3"/>
  <c r="N213" i="3" s="1"/>
  <c r="V10" i="3"/>
  <c r="M215" i="3"/>
  <c r="R215" i="3" s="1"/>
  <c r="M231" i="3"/>
  <c r="M135" i="3"/>
  <c r="R135" i="3" s="1"/>
  <c r="M220" i="3"/>
  <c r="M80" i="3"/>
  <c r="N80" i="3" s="1"/>
  <c r="M171" i="3"/>
  <c r="R171" i="3" s="1"/>
  <c r="V6" i="3"/>
  <c r="M325" i="3"/>
  <c r="N325" i="3" s="1"/>
  <c r="M153" i="3"/>
  <c r="R153" i="3" s="1"/>
  <c r="M332" i="3"/>
  <c r="V4" i="3"/>
  <c r="M225" i="3"/>
  <c r="N225" i="3" s="1"/>
  <c r="M317" i="3"/>
  <c r="N317" i="3" s="1"/>
  <c r="M122" i="3"/>
  <c r="R122" i="3" s="1"/>
  <c r="M307" i="3"/>
  <c r="R307" i="3" s="1"/>
  <c r="V9" i="3"/>
  <c r="M141" i="3"/>
  <c r="N141" i="3" s="1"/>
  <c r="V8" i="3"/>
  <c r="M292" i="3"/>
  <c r="N292" i="3" s="1"/>
  <c r="M47" i="3"/>
  <c r="N47" i="3" s="1"/>
  <c r="M289" i="3"/>
  <c r="N289" i="3" s="1"/>
  <c r="M174" i="3"/>
  <c r="R174" i="3" s="1"/>
  <c r="M117" i="3"/>
  <c r="R117" i="3" s="1"/>
  <c r="M274" i="3"/>
  <c r="N274" i="3" s="1"/>
  <c r="M52" i="3"/>
  <c r="R52" i="3" s="1"/>
  <c r="M30" i="3"/>
  <c r="N30" i="3" s="1"/>
  <c r="M209" i="3"/>
  <c r="N209" i="3" s="1"/>
  <c r="M228" i="3"/>
  <c r="R228" i="3" s="1"/>
  <c r="M187" i="3"/>
  <c r="R187" i="3" s="1"/>
  <c r="M46" i="3"/>
  <c r="N46" i="3" s="1"/>
  <c r="M125" i="3"/>
  <c r="R125" i="3" s="1"/>
  <c r="M166" i="3"/>
  <c r="R166" i="3" s="1"/>
  <c r="M79" i="3"/>
  <c r="N79" i="3" s="1"/>
  <c r="M227" i="3"/>
  <c r="R227" i="3" s="1"/>
  <c r="M101" i="3"/>
  <c r="R101" i="3" s="1"/>
  <c r="M82" i="3"/>
  <c r="R82" i="3" s="1"/>
  <c r="M258" i="3"/>
  <c r="N258" i="3" s="1"/>
  <c r="M294" i="3"/>
  <c r="N294" i="3" s="1"/>
  <c r="M169" i="3"/>
  <c r="N169" i="3" s="1"/>
  <c r="M21" i="3"/>
  <c r="N21" i="3" s="1"/>
  <c r="M306" i="3"/>
  <c r="N306" i="3" s="1"/>
  <c r="M35" i="3"/>
  <c r="R35" i="3" s="1"/>
  <c r="M114" i="3"/>
  <c r="V14" i="3"/>
  <c r="M324" i="3"/>
  <c r="R324" i="3" s="1"/>
  <c r="M155" i="3"/>
  <c r="N155" i="3" s="1"/>
  <c r="M91" i="3"/>
  <c r="M186" i="3"/>
  <c r="N186" i="3" s="1"/>
  <c r="M193" i="3"/>
  <c r="R193" i="3" s="1"/>
  <c r="M124" i="3"/>
  <c r="N124" i="3" s="1"/>
  <c r="M327" i="3"/>
  <c r="N327" i="3" s="1"/>
  <c r="V3" i="3"/>
  <c r="M54" i="3"/>
  <c r="M67" i="3"/>
  <c r="N67" i="3" s="1"/>
  <c r="M216" i="3"/>
  <c r="R216" i="3" s="1"/>
  <c r="M237" i="3"/>
  <c r="N237" i="3" s="1"/>
  <c r="M74" i="3"/>
  <c r="N74" i="3" s="1"/>
  <c r="M260" i="3"/>
  <c r="N260" i="3" s="1"/>
  <c r="M331" i="3"/>
  <c r="N331" i="3" s="1"/>
  <c r="M61" i="3"/>
  <c r="N61" i="3" s="1"/>
  <c r="M311" i="3"/>
  <c r="R311" i="3" s="1"/>
  <c r="M178" i="3"/>
  <c r="N178" i="3" s="1"/>
  <c r="M33" i="3"/>
  <c r="N33" i="3" s="1"/>
  <c r="M238" i="3"/>
  <c r="R238" i="3" s="1"/>
  <c r="M94" i="3"/>
  <c r="N94" i="3" s="1"/>
  <c r="M314" i="3"/>
  <c r="N314" i="3" s="1"/>
  <c r="M270" i="3"/>
  <c r="N270" i="3" s="1"/>
  <c r="M245" i="3"/>
  <c r="M222" i="3"/>
  <c r="N222" i="3" s="1"/>
  <c r="M293" i="3"/>
  <c r="N293" i="3" s="1"/>
  <c r="M208" i="3"/>
  <c r="R208" i="3" s="1"/>
  <c r="M241" i="3"/>
  <c r="N241" i="3" s="1"/>
  <c r="M133" i="3"/>
  <c r="N133" i="3" s="1"/>
  <c r="M305" i="3"/>
  <c r="R305" i="3" s="1"/>
  <c r="M322" i="3"/>
  <c r="R322" i="3" s="1"/>
  <c r="M120" i="3"/>
  <c r="N120" i="3" s="1"/>
  <c r="M319" i="3"/>
  <c r="N319" i="3" s="1"/>
  <c r="M41" i="3"/>
  <c r="N41" i="3" s="1"/>
  <c r="M158" i="3"/>
  <c r="N158" i="3" s="1"/>
  <c r="M68" i="3"/>
  <c r="N68" i="3" s="1"/>
  <c r="M239" i="3"/>
  <c r="N239" i="3" s="1"/>
  <c r="M217" i="3"/>
  <c r="N217" i="3" s="1"/>
  <c r="M81" i="3"/>
  <c r="N81" i="3" s="1"/>
  <c r="M295" i="3"/>
  <c r="R295" i="3" s="1"/>
  <c r="V12" i="3"/>
  <c r="M302" i="3"/>
  <c r="M235" i="3"/>
  <c r="N235" i="3" s="1"/>
  <c r="M22" i="3"/>
  <c r="M189" i="3"/>
  <c r="R189" i="3" s="1"/>
  <c r="R207" i="3"/>
  <c r="R80" i="3"/>
  <c r="M194" i="3"/>
  <c r="R194" i="3" s="1"/>
  <c r="M271" i="3"/>
  <c r="N271" i="3" s="1"/>
  <c r="M223" i="3"/>
  <c r="R223" i="3" s="1"/>
  <c r="M63" i="3"/>
  <c r="R63" i="3" s="1"/>
  <c r="M264" i="3"/>
  <c r="M196" i="3"/>
  <c r="M212" i="3"/>
  <c r="M253" i="3"/>
  <c r="R253" i="3" s="1"/>
  <c r="R251" i="3"/>
  <c r="M66" i="3"/>
  <c r="N66" i="3" s="1"/>
  <c r="M142" i="3"/>
  <c r="R142" i="3" s="1"/>
  <c r="M151" i="3"/>
  <c r="M106" i="3"/>
  <c r="N106" i="3" s="1"/>
  <c r="M93" i="3"/>
  <c r="M275" i="3"/>
  <c r="R275" i="3" s="1"/>
  <c r="M38" i="3"/>
  <c r="M284" i="3"/>
  <c r="M263" i="3"/>
  <c r="M318" i="3"/>
  <c r="M144" i="3"/>
  <c r="M134" i="3"/>
  <c r="M188" i="3"/>
  <c r="M130" i="3"/>
  <c r="M37" i="3"/>
  <c r="M77" i="3"/>
  <c r="M43" i="3"/>
  <c r="M176" i="3"/>
  <c r="M191" i="3"/>
  <c r="M29" i="3"/>
  <c r="M248" i="3"/>
  <c r="M112" i="3"/>
  <c r="M121" i="3"/>
  <c r="M64" i="3"/>
  <c r="M313" i="3"/>
  <c r="M132" i="3"/>
  <c r="R256" i="3"/>
  <c r="N90" i="3"/>
  <c r="N238" i="3"/>
  <c r="N324" i="3"/>
  <c r="N312" i="3"/>
  <c r="N210" i="3"/>
  <c r="N326" i="3"/>
  <c r="N116" i="3"/>
  <c r="R181" i="3"/>
  <c r="R266" i="3"/>
  <c r="R226" i="3"/>
  <c r="R273" i="3"/>
  <c r="N214" i="3"/>
  <c r="N265" i="3"/>
  <c r="N316" i="3"/>
  <c r="N215" i="3"/>
  <c r="R186" i="3"/>
  <c r="N159" i="3"/>
  <c r="N286" i="3"/>
  <c r="N200" i="3"/>
  <c r="R154" i="3"/>
  <c r="R138" i="3"/>
  <c r="R173" i="3"/>
  <c r="N277" i="3"/>
  <c r="R278" i="3"/>
  <c r="R118" i="3"/>
  <c r="R310" i="3"/>
  <c r="N40" i="3"/>
  <c r="R59" i="3"/>
  <c r="R168" i="3"/>
  <c r="R274" i="3"/>
  <c r="R198" i="3"/>
  <c r="R317" i="3"/>
  <c r="N187" i="3"/>
  <c r="R136" i="3"/>
  <c r="N219" i="3"/>
  <c r="N249" i="3"/>
  <c r="N297" i="3"/>
  <c r="N234" i="3"/>
  <c r="R276" i="3"/>
  <c r="R46" i="3"/>
  <c r="R107" i="3"/>
  <c r="R190" i="3"/>
  <c r="R304" i="3"/>
  <c r="N140" i="3"/>
  <c r="N28" i="3"/>
  <c r="R315" i="3"/>
  <c r="R222" i="3" l="1"/>
  <c r="R283" i="3"/>
  <c r="R287" i="3"/>
  <c r="R258" i="3"/>
  <c r="R92" i="3"/>
  <c r="R268" i="3"/>
  <c r="R257" i="3"/>
  <c r="R99" i="3"/>
  <c r="R148" i="3"/>
  <c r="R203" i="3"/>
  <c r="R105" i="3"/>
  <c r="N253" i="3"/>
  <c r="R172" i="3"/>
  <c r="N110" i="3"/>
  <c r="R201" i="3"/>
  <c r="N224" i="3"/>
  <c r="R113" i="3"/>
  <c r="R145" i="3"/>
  <c r="R104" i="3"/>
  <c r="N115" i="3"/>
  <c r="R78" i="3"/>
  <c r="N34" i="3"/>
  <c r="R162" i="3"/>
  <c r="R25" i="3"/>
  <c r="N189" i="3"/>
  <c r="N161" i="3"/>
  <c r="R123" i="3"/>
  <c r="N147" i="3"/>
  <c r="R65" i="3"/>
  <c r="R323" i="3"/>
  <c r="N300" i="3"/>
  <c r="R197" i="3"/>
  <c r="N288" i="3"/>
  <c r="R250" i="3"/>
  <c r="N51" i="3"/>
  <c r="R225" i="3"/>
  <c r="R61" i="3"/>
  <c r="R57" i="3"/>
  <c r="N311" i="3"/>
  <c r="R139" i="3"/>
  <c r="R232" i="3"/>
  <c r="R192" i="3"/>
  <c r="R180" i="3"/>
  <c r="N71" i="3"/>
  <c r="N52" i="3"/>
  <c r="N281" i="3"/>
  <c r="N185" i="3"/>
  <c r="R158" i="3"/>
  <c r="N24" i="3"/>
  <c r="R184" i="3"/>
  <c r="R94" i="3"/>
  <c r="N56" i="3"/>
  <c r="R289" i="3"/>
  <c r="R66" i="3"/>
  <c r="R129" i="3"/>
  <c r="R272" i="3"/>
  <c r="R269" i="3"/>
  <c r="R74" i="3"/>
  <c r="R270" i="3"/>
  <c r="R327" i="3"/>
  <c r="R141" i="3"/>
  <c r="R209" i="3"/>
  <c r="N69" i="3"/>
  <c r="N153" i="3"/>
  <c r="N334" i="3"/>
  <c r="N193" i="3"/>
  <c r="R165" i="3"/>
  <c r="R76" i="3"/>
  <c r="N75" i="3"/>
  <c r="N95" i="3"/>
  <c r="R239" i="3"/>
  <c r="R229" i="3"/>
  <c r="N223" i="3"/>
  <c r="R81" i="3"/>
  <c r="R146" i="3"/>
  <c r="R79" i="3"/>
  <c r="N308" i="3"/>
  <c r="N309" i="3"/>
  <c r="R321" i="3"/>
  <c r="R55" i="3"/>
  <c r="R233" i="3"/>
  <c r="R27" i="3"/>
  <c r="R331" i="3"/>
  <c r="R306" i="3"/>
  <c r="R100" i="3"/>
  <c r="R319" i="3"/>
  <c r="R333" i="3"/>
  <c r="R213" i="3"/>
  <c r="N127" i="3"/>
  <c r="R124" i="3"/>
  <c r="N35" i="3"/>
  <c r="N295" i="3"/>
  <c r="R85" i="3"/>
  <c r="R88" i="3"/>
  <c r="N111" i="3"/>
  <c r="R217" i="3"/>
  <c r="N267" i="3"/>
  <c r="N205" i="3"/>
  <c r="R298" i="3"/>
  <c r="R218" i="3"/>
  <c r="N216" i="3"/>
  <c r="N275" i="3"/>
  <c r="N45" i="3"/>
  <c r="N228" i="3"/>
  <c r="R202" i="3"/>
  <c r="R133" i="3"/>
  <c r="R68" i="3"/>
  <c r="R103" i="3"/>
  <c r="R299" i="3"/>
  <c r="N299" i="3"/>
  <c r="R169" i="3"/>
  <c r="N174" i="3"/>
  <c r="R128" i="3"/>
  <c r="N143" i="3"/>
  <c r="N320" i="3"/>
  <c r="R178" i="3"/>
  <c r="R131" i="3"/>
  <c r="R247" i="3"/>
  <c r="R108" i="3"/>
  <c r="R36" i="3"/>
  <c r="N122" i="3"/>
  <c r="R170" i="3"/>
  <c r="R235" i="3"/>
  <c r="R325" i="3"/>
  <c r="R294" i="3"/>
  <c r="R195" i="3"/>
  <c r="R255" i="3"/>
  <c r="N152" i="3"/>
  <c r="N98" i="3"/>
  <c r="N305" i="3"/>
  <c r="R33" i="3"/>
  <c r="R293" i="3"/>
  <c r="N109" i="3"/>
  <c r="N50" i="3"/>
  <c r="N97" i="3"/>
  <c r="N60" i="3"/>
  <c r="R60" i="3"/>
  <c r="N243" i="3"/>
  <c r="N163" i="3"/>
  <c r="N44" i="3"/>
  <c r="R211" i="3"/>
  <c r="R242" i="3"/>
  <c r="R53" i="3"/>
  <c r="R262" i="3"/>
  <c r="R280" i="3"/>
  <c r="R119" i="3"/>
  <c r="R120" i="3"/>
  <c r="R30" i="3"/>
  <c r="N96" i="3"/>
  <c r="N204" i="3"/>
  <c r="N150" i="3"/>
  <c r="N26" i="3"/>
  <c r="R26" i="3"/>
  <c r="R67" i="3"/>
  <c r="R155" i="3"/>
  <c r="R177" i="3"/>
  <c r="N177" i="3"/>
  <c r="N125" i="3"/>
  <c r="R246" i="3"/>
  <c r="R21" i="3"/>
  <c r="R292" i="3"/>
  <c r="R285" i="3"/>
  <c r="R330" i="3"/>
  <c r="N83" i="3"/>
  <c r="R156" i="3"/>
  <c r="R175" i="3"/>
  <c r="N42" i="3"/>
  <c r="R41" i="3"/>
  <c r="R126" i="3"/>
  <c r="R301" i="3"/>
  <c r="N87" i="3"/>
  <c r="N206" i="3"/>
  <c r="R244" i="3"/>
  <c r="R106" i="3"/>
  <c r="R314" i="3"/>
  <c r="N54" i="3"/>
  <c r="R54" i="3"/>
  <c r="N164" i="3"/>
  <c r="R164" i="3"/>
  <c r="N39" i="3"/>
  <c r="R39" i="3"/>
  <c r="R182" i="3"/>
  <c r="N182" i="3"/>
  <c r="R62" i="3"/>
  <c r="N62" i="3"/>
  <c r="R149" i="3"/>
  <c r="N149" i="3"/>
  <c r="R240" i="3"/>
  <c r="N240" i="3"/>
  <c r="R245" i="3"/>
  <c r="N245" i="3"/>
  <c r="N220" i="3"/>
  <c r="R220" i="3"/>
  <c r="N252" i="3"/>
  <c r="R252" i="3"/>
  <c r="R254" i="3"/>
  <c r="N254" i="3"/>
  <c r="R303" i="3"/>
  <c r="N303" i="3"/>
  <c r="N32" i="3"/>
  <c r="R32" i="3"/>
  <c r="N183" i="3"/>
  <c r="R183" i="3"/>
  <c r="R89" i="3"/>
  <c r="N89" i="3"/>
  <c r="N114" i="3"/>
  <c r="R114" i="3"/>
  <c r="R241" i="3"/>
  <c r="R332" i="3"/>
  <c r="N332" i="3"/>
  <c r="R231" i="3"/>
  <c r="N231" i="3"/>
  <c r="N296" i="3"/>
  <c r="R296" i="3"/>
  <c r="R328" i="3"/>
  <c r="N328" i="3"/>
  <c r="N117" i="3"/>
  <c r="N194" i="3"/>
  <c r="N101" i="3"/>
  <c r="N73" i="3"/>
  <c r="N166" i="3"/>
  <c r="N227" i="3"/>
  <c r="N82" i="3"/>
  <c r="R47" i="3"/>
  <c r="N135" i="3"/>
  <c r="N70" i="3"/>
  <c r="N84" i="3"/>
  <c r="R157" i="3"/>
  <c r="R102" i="3"/>
  <c r="N199" i="3"/>
  <c r="R221" i="3"/>
  <c r="R137" i="3"/>
  <c r="N329" i="3"/>
  <c r="N322" i="3"/>
  <c r="R237" i="3"/>
  <c r="N291" i="3"/>
  <c r="R260" i="3"/>
  <c r="N167" i="3"/>
  <c r="N171" i="3"/>
  <c r="R261" i="3"/>
  <c r="R279" i="3"/>
  <c r="N279" i="3"/>
  <c r="R160" i="3"/>
  <c r="N160" i="3"/>
  <c r="N208" i="3"/>
  <c r="R22" i="3"/>
  <c r="N22" i="3"/>
  <c r="N290" i="3"/>
  <c r="R290" i="3"/>
  <c r="R179" i="3"/>
  <c r="N179" i="3"/>
  <c r="N86" i="3"/>
  <c r="R86" i="3"/>
  <c r="R72" i="3"/>
  <c r="N72" i="3"/>
  <c r="N230" i="3"/>
  <c r="R230" i="3"/>
  <c r="N236" i="3"/>
  <c r="R236" i="3"/>
  <c r="N31" i="3"/>
  <c r="R31" i="3"/>
  <c r="R91" i="3"/>
  <c r="N91" i="3"/>
  <c r="N307" i="3"/>
  <c r="N302" i="3"/>
  <c r="R302" i="3"/>
  <c r="R282" i="3"/>
  <c r="N282" i="3"/>
  <c r="N49" i="3"/>
  <c r="R49" i="3"/>
  <c r="R58" i="3"/>
  <c r="N58" i="3"/>
  <c r="R23" i="3"/>
  <c r="N23" i="3"/>
  <c r="N63" i="3"/>
  <c r="N313" i="3"/>
  <c r="R313" i="3"/>
  <c r="R263" i="3"/>
  <c r="N263" i="3"/>
  <c r="R196" i="3"/>
  <c r="N196" i="3"/>
  <c r="R64" i="3"/>
  <c r="N64" i="3"/>
  <c r="R77" i="3"/>
  <c r="N77" i="3"/>
  <c r="R284" i="3"/>
  <c r="N284" i="3"/>
  <c r="N264" i="3"/>
  <c r="R264" i="3"/>
  <c r="R121" i="3"/>
  <c r="N121" i="3"/>
  <c r="N37" i="3"/>
  <c r="R37" i="3"/>
  <c r="N176" i="3"/>
  <c r="R176" i="3"/>
  <c r="N142" i="3"/>
  <c r="R112" i="3"/>
  <c r="N112" i="3"/>
  <c r="R130" i="3"/>
  <c r="N130" i="3"/>
  <c r="N38" i="3"/>
  <c r="R38" i="3"/>
  <c r="R271" i="3"/>
  <c r="N248" i="3"/>
  <c r="R248" i="3"/>
  <c r="N188" i="3"/>
  <c r="R188" i="3"/>
  <c r="N212" i="3"/>
  <c r="R212" i="3"/>
  <c r="R151" i="3"/>
  <c r="N151" i="3"/>
  <c r="N29" i="3"/>
  <c r="R29" i="3"/>
  <c r="N134" i="3"/>
  <c r="R134" i="3"/>
  <c r="N93" i="3"/>
  <c r="R93" i="3"/>
  <c r="N191" i="3"/>
  <c r="R191" i="3"/>
  <c r="R144" i="3"/>
  <c r="N144" i="3"/>
  <c r="R318" i="3"/>
  <c r="N318" i="3"/>
  <c r="N43" i="3"/>
  <c r="R43" i="3"/>
  <c r="R132" i="3"/>
  <c r="N132" i="3"/>
  <c r="N18" i="3"/>
  <c r="F8" i="3"/>
  <c r="E7" i="3" l="1"/>
  <c r="F4" i="3" s="1"/>
  <c r="H4" i="3" s="1"/>
  <c r="G9" i="3"/>
  <c r="F5" i="3" l="1"/>
  <c r="H5" i="3" s="1"/>
  <c r="F6" i="3"/>
  <c r="H6" i="3" s="1"/>
  <c r="F9" i="3" s="1"/>
</calcChain>
</file>

<file path=xl/sharedStrings.xml><?xml version="1.0" encoding="utf-8"?>
<sst xmlns="http://schemas.openxmlformats.org/spreadsheetml/2006/main" count="2870" uniqueCount="931">
  <si>
    <t>AW UMa / GSC 01984-00113</t>
  </si>
  <si>
    <t>System Type:</t>
  </si>
  <si>
    <t>EW</t>
  </si>
  <si>
    <t>Not EW -- see Pribulla 2008MNRAS.386..377</t>
  </si>
  <si>
    <t>GCVS 4 Eph.</t>
  </si>
  <si>
    <t>Quadratic fit ------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</si>
  <si>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</si>
  <si>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</si>
  <si>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</si>
  <si>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</si>
  <si>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</si>
  <si>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</si>
  <si>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</si>
  <si>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</si>
  <si>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Solver</t>
  </si>
  <si>
    <t>Q_fit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</si>
  <si>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</si>
  <si>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</si>
  <si>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</si>
  <si>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</si>
  <si>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</si>
  <si>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</si>
  <si>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</si>
  <si>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</si>
  <si>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</si>
  <si>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</si>
  <si>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</si>
  <si>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</si>
  <si>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</si>
  <si>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</si>
  <si>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Y1</t>
  </si>
  <si>
    <t>Y2</t>
  </si>
  <si>
    <t>Y3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</si>
  <si>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</si>
  <si>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</si>
  <si>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</si>
  <si>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</si>
  <si>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</si>
  <si>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</si>
  <si>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</si>
  <si>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</si>
  <si>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</si>
  <si>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</si>
  <si>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</si>
  <si>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</si>
  <si>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</si>
  <si>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</si>
  <si>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</si>
  <si>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</si>
  <si>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</si>
  <si>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diff²</t>
  </si>
  <si>
    <t>wt</t>
  </si>
  <si>
    <t>wt*diff²</t>
  </si>
  <si>
    <t>B.Paczynski AJ 69.124</t>
  </si>
  <si>
    <t>M.S.Kalish PASP 77.36</t>
  </si>
  <si>
    <t>T.Dworak AA 25.419</t>
  </si>
  <si>
    <t>M.Kurpinska AA 25.419</t>
  </si>
  <si>
    <t>M.KURPINSKA</t>
  </si>
  <si>
    <t>II</t>
  </si>
  <si>
    <t>phe</t>
  </si>
  <si>
    <t>K</t>
  </si>
  <si>
    <t>BAC 42,331</t>
  </si>
  <si>
    <t>BBSAG Bull.28</t>
  </si>
  <si>
    <t>bad</t>
  </si>
  <si>
    <t> BAC 42.331 </t>
  </si>
  <si>
    <t>I</t>
  </si>
  <si>
    <t>IBVS 1701</t>
  </si>
  <si>
    <t>IBVS 1802</t>
  </si>
  <si>
    <t>na</t>
  </si>
  <si>
    <t>IBVS 1843</t>
  </si>
  <si>
    <t>IBVS 1812</t>
  </si>
  <si>
    <t>BBSAG Bull.47</t>
  </si>
  <si>
    <t>BAC42,331</t>
  </si>
  <si>
    <t>GCVS 4</t>
  </si>
  <si>
    <t>BBSAG Bull.53</t>
  </si>
  <si>
    <t>IBVS 4435</t>
  </si>
  <si>
    <t>AS SP SCI 120,121</t>
  </si>
  <si>
    <t> AAP 263.165 </t>
  </si>
  <si>
    <t>AS AP 263,165</t>
  </si>
  <si>
    <t>AS AP 263,615</t>
  </si>
  <si>
    <t>BBSAG Bull.88</t>
  </si>
  <si>
    <t> AJ 104.1968 </t>
  </si>
  <si>
    <t> VSSC 73 </t>
  </si>
  <si>
    <t>BBSAG Bull.94</t>
  </si>
  <si>
    <t>BAV-M 59</t>
  </si>
  <si>
    <t>BBSAG Bull.97</t>
  </si>
  <si>
    <t>IBVS 4380</t>
  </si>
  <si>
    <t>BAA 81</t>
  </si>
  <si>
    <t>BBSAG Bull.109</t>
  </si>
  <si>
    <t>IBVS 4670 </t>
  </si>
  <si>
    <t>IBVS 4670</t>
  </si>
  <si>
    <t> AAP 345.137 </t>
  </si>
  <si>
    <t>v</t>
  </si>
  <si>
    <t>IBVS 4751</t>
  </si>
  <si>
    <t>IBVS 4840</t>
  </si>
  <si>
    <t>IBVS 5056</t>
  </si>
  <si>
    <t> BBS 124 </t>
  </si>
  <si>
    <t>IBVS 5360</t>
  </si>
  <si>
    <t>IBVS 5341</t>
  </si>
  <si>
    <t>IBVS 5592</t>
  </si>
  <si>
    <t>VSB 44 </t>
  </si>
  <si>
    <t>IBVS 5657</t>
  </si>
  <si>
    <t>IBVS 5668</t>
  </si>
  <si>
    <t>IBVS 5814</t>
  </si>
  <si>
    <t>II?</t>
  </si>
  <si>
    <t>IBVS 5802</t>
  </si>
  <si>
    <t>IBVS 5874</t>
  </si>
  <si>
    <t>VSB 48 </t>
  </si>
  <si>
    <t>IBVS 5918</t>
  </si>
  <si>
    <t>IBVS 5898</t>
  </si>
  <si>
    <t>IBVS 5938</t>
  </si>
  <si>
    <t>IBVS 5974</t>
  </si>
  <si>
    <t>IBVS 6048</t>
  </si>
  <si>
    <t>IBVS 6044</t>
  </si>
  <si>
    <t>JAVSO..39..177</t>
  </si>
  <si>
    <t>IBVS 5990</t>
  </si>
  <si>
    <t>phe  V</t>
  </si>
  <si>
    <t>phe  B</t>
  </si>
  <si>
    <t>14 0</t>
  </si>
  <si>
    <t>.0016  Diethelm R</t>
  </si>
  <si>
    <t>B</t>
  </si>
  <si>
    <t>IBVS 6010</t>
  </si>
  <si>
    <t>Ralincourt P</t>
  </si>
  <si>
    <t>IBVS 6114</t>
  </si>
  <si>
    <t>Diethelm R</t>
  </si>
  <si>
    <t>IBVS 6149</t>
  </si>
  <si>
    <t>Acerbi F</t>
  </si>
  <si>
    <t>7 0</t>
  </si>
  <si>
    <t>.0020  Diethelm R</t>
  </si>
  <si>
    <t>IBVS 6157</t>
  </si>
  <si>
    <t>IBVS 6196</t>
  </si>
  <si>
    <t>IBVS 6244</t>
  </si>
  <si>
    <t>JAVSO..45..215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</si>
  <si>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</si>
  <si>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</si>
  <si>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</si>
  <si>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</si>
  <si>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</si>
  <si>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</si>
  <si>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</si>
  <si>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</si>
  <si>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2438045.0020 </t>
  </si>
  <si>
    <t> 15.01.1963 12:02 </t>
  </si>
  <si>
    <t> -0.0212 </t>
  </si>
  <si>
    <t>E </t>
  </si>
  <si>
    <t>?</t>
  </si>
  <si>
    <t> B.Paczynski </t>
  </si>
  <si>
    <t> AJ 69.124 </t>
  </si>
  <si>
    <t>2438045.8785 </t>
  </si>
  <si>
    <t> 16.01.1963 09:05 </t>
  </si>
  <si>
    <t> -0.0222 </t>
  </si>
  <si>
    <t>2438046.9740 </t>
  </si>
  <si>
    <t> 17.01.1963 11:22 </t>
  </si>
  <si>
    <t> -0.0235 </t>
  </si>
  <si>
    <t>2438089.9707 </t>
  </si>
  <si>
    <t> 01.03.1963 11:17 </t>
  </si>
  <si>
    <t> -0.0223 </t>
  </si>
  <si>
    <t>2438487.6825 </t>
  </si>
  <si>
    <t> 02.04.1964 04:22 </t>
  </si>
  <si>
    <t> -0.0192 </t>
  </si>
  <si>
    <t> M.S.Kalish </t>
  </si>
  <si>
    <t> PASP 77.36 </t>
  </si>
  <si>
    <t>2438501.7195 </t>
  </si>
  <si>
    <t> 16.04.1964 05:16 </t>
  </si>
  <si>
    <t> -0.0215 </t>
  </si>
  <si>
    <t>2441333.5178 </t>
  </si>
  <si>
    <t> 17.01.1972 00:25 </t>
  </si>
  <si>
    <t> -0.0054 </t>
  </si>
  <si>
    <t> T.Dworak </t>
  </si>
  <si>
    <t> AA 25.419 </t>
  </si>
  <si>
    <t>2441336.5898 </t>
  </si>
  <si>
    <t> 20.01.1972 02:09 </t>
  </si>
  <si>
    <t> -0.0045 </t>
  </si>
  <si>
    <t>2442074.5380 </t>
  </si>
  <si>
    <t> 27.01.1974 00:54 </t>
  </si>
  <si>
    <t> 0.0000 </t>
  </si>
  <si>
    <t> M.Kurpinska </t>
  </si>
  <si>
    <t>2442091.4302 </t>
  </si>
  <si>
    <t> 12.02.1974 22:19 </t>
  </si>
  <si>
    <t> 0.0011 </t>
  </si>
  <si>
    <t>2442096.4745 </t>
  </si>
  <si>
    <t> 17.02.1974 23:23 </t>
  </si>
  <si>
    <t>2442107.4425 </t>
  </si>
  <si>
    <t> 28.02.1974 22:37 </t>
  </si>
  <si>
    <t> -0.0002 </t>
  </si>
  <si>
    <t>2442108.5393 </t>
  </si>
  <si>
    <t> 02.03.1974 00:56 </t>
  </si>
  <si>
    <t>2442134.4249 </t>
  </si>
  <si>
    <t> 27.03.1974 22:11 </t>
  </si>
  <si>
    <t> 0.0003 </t>
  </si>
  <si>
    <t>2442140.3470 </t>
  </si>
  <si>
    <t> 02.04.1974 20:19 </t>
  </si>
  <si>
    <t> -0.0005 </t>
  </si>
  <si>
    <t>2442148.4648 </t>
  </si>
  <si>
    <t> 10.04.1974 23:09 </t>
  </si>
  <si>
    <t> 0.0008 </t>
  </si>
  <si>
    <t>2442151.7539 </t>
  </si>
  <si>
    <t> 14.04.1974 06:05 </t>
  </si>
  <si>
    <t> E.Woodward et al. </t>
  </si>
  <si>
    <t> AJ 85.52 </t>
  </si>
  <si>
    <t>2442152.8495 </t>
  </si>
  <si>
    <t> 15.04.1974 08:23 </t>
  </si>
  <si>
    <t> -0.0018 </t>
  </si>
  <si>
    <t>2442153.7287 </t>
  </si>
  <si>
    <t> 16.04.1974 05:29 </t>
  </si>
  <si>
    <t> -0.0000 </t>
  </si>
  <si>
    <t>2442461.5000 </t>
  </si>
  <si>
    <t> 18.02.1975 00:00 </t>
  </si>
  <si>
    <t> 0.0023 </t>
  </si>
  <si>
    <t>2442897.421 </t>
  </si>
  <si>
    <t> 28.04.1976 22:06 </t>
  </si>
  <si>
    <t> 0.045 </t>
  </si>
  <si>
    <t>V </t>
  </si>
  <si>
    <t> Ph.Ralincourt </t>
  </si>
  <si>
    <t> BBS 28 </t>
  </si>
  <si>
    <t>2442898.520 </t>
  </si>
  <si>
    <t> 30.04.1976 00:28 </t>
  </si>
  <si>
    <t> 0.047 </t>
  </si>
  <si>
    <t>2443159.524 </t>
  </si>
  <si>
    <t> 16.01.1977 00:34 </t>
  </si>
  <si>
    <t> 0.007 </t>
  </si>
  <si>
    <t> E.Poretti </t>
  </si>
  <si>
    <t> GEOS 3 </t>
  </si>
  <si>
    <t>2443173.561 </t>
  </si>
  <si>
    <t> 30.01.1977 01:27 </t>
  </si>
  <si>
    <t> 0.005 </t>
  </si>
  <si>
    <t>2443200.547 </t>
  </si>
  <si>
    <t> 26.02.1977 01:07 </t>
  </si>
  <si>
    <t> 0.009 </t>
  </si>
  <si>
    <t>2443201.418 </t>
  </si>
  <si>
    <t> 26.02.1977 22:01 </t>
  </si>
  <si>
    <t> 0.002 </t>
  </si>
  <si>
    <t>2443215.467 </t>
  </si>
  <si>
    <t> 12.03.1977 23:12 </t>
  </si>
  <si>
    <t> 0.012 </t>
  </si>
  <si>
    <t>2443230.382 </t>
  </si>
  <si>
    <t> 27.03.1977 21:10 </t>
  </si>
  <si>
    <t> 0.010 </t>
  </si>
  <si>
    <t> M.Penna </t>
  </si>
  <si>
    <t>2443246.389 </t>
  </si>
  <si>
    <t> 12.04.1977 21:20 </t>
  </si>
  <si>
    <t> 0.003 </t>
  </si>
  <si>
    <t>2443246.393 </t>
  </si>
  <si>
    <t> 12.04.1977 21:25 </t>
  </si>
  <si>
    <t>2443248.368 </t>
  </si>
  <si>
    <t> 14.04.1977 20:49 </t>
  </si>
  <si>
    <t> 0.008 </t>
  </si>
  <si>
    <t>2443249.470 </t>
  </si>
  <si>
    <t> 15.04.1977 23:16 </t>
  </si>
  <si>
    <t> 0.013 </t>
  </si>
  <si>
    <t>2443250.341 </t>
  </si>
  <si>
    <t> 16.04.1977 20:11 </t>
  </si>
  <si>
    <t>2443250.342 </t>
  </si>
  <si>
    <t> 16.04.1977 20:12 </t>
  </si>
  <si>
    <t>2443259.335 </t>
  </si>
  <si>
    <t> 25.04.1977 20:02 </t>
  </si>
  <si>
    <t>2443273.367 </t>
  </si>
  <si>
    <t> 09.05.1977 20:48 </t>
  </si>
  <si>
    <t> -0.000 </t>
  </si>
  <si>
    <t>2443580.7007 </t>
  </si>
  <si>
    <t> 13.03.1978 04:49 </t>
  </si>
  <si>
    <t> 0.0030 </t>
  </si>
  <si>
    <t>2443615.347 </t>
  </si>
  <si>
    <t> 16.04.1978 20:19 </t>
  </si>
  <si>
    <t> -0.010 </t>
  </si>
  <si>
    <t> C.Pampaloni </t>
  </si>
  <si>
    <t>2443621.7220 </t>
  </si>
  <si>
    <t> 23.04.1978 05:19 </t>
  </si>
  <si>
    <t>2443657.483 </t>
  </si>
  <si>
    <t> 28.05.1978 23:35 </t>
  </si>
  <si>
    <t> GEOS 13 </t>
  </si>
  <si>
    <t>2443941.7714 </t>
  </si>
  <si>
    <t> 09.03.1979 06:30 </t>
  </si>
  <si>
    <t> -0.0010 </t>
  </si>
  <si>
    <t> B.J.Hrivnak </t>
  </si>
  <si>
    <t> APJ 260.744 </t>
  </si>
  <si>
    <t>2443945.7190 </t>
  </si>
  <si>
    <t> 13.03.1979 05:15 </t>
  </si>
  <si>
    <t> -0.0020 </t>
  </si>
  <si>
    <t>2443945.7220 </t>
  </si>
  <si>
    <t> 13.03.1979 05:19 </t>
  </si>
  <si>
    <t> 0.0010 </t>
  </si>
  <si>
    <t> B.McNamara </t>
  </si>
  <si>
    <t>IBVS 1701 </t>
  </si>
  <si>
    <t>2443948.7927 </t>
  </si>
  <si>
    <t> 16.03.1979 07:01 </t>
  </si>
  <si>
    <t> 0.0006 </t>
  </si>
  <si>
    <t> J.Stoke </t>
  </si>
  <si>
    <t>2443954.7158 </t>
  </si>
  <si>
    <t> 22.03.1979 05:10 </t>
  </si>
  <si>
    <t>2443958.448 </t>
  </si>
  <si>
    <t> 25.03.1979 22:45 </t>
  </si>
  <si>
    <t> 0.004 </t>
  </si>
  <si>
    <t> E.Nezry </t>
  </si>
  <si>
    <t>2443966.3420 </t>
  </si>
  <si>
    <t> 02.04.1979 20:12 </t>
  </si>
  <si>
    <t> 0.0007 </t>
  </si>
  <si>
    <t> L.Istomin et al. </t>
  </si>
  <si>
    <t>IBVS 1802 </t>
  </si>
  <si>
    <t>2443970.7281 </t>
  </si>
  <si>
    <t> 07.04.1979 05:28 </t>
  </si>
  <si>
    <t>2443983.464 </t>
  </si>
  <si>
    <t> 19.04.1979 23:08 </t>
  </si>
  <si>
    <t>2444016.368 </t>
  </si>
  <si>
    <t> 22.05.1979 20:49 </t>
  </si>
  <si>
    <t> 0.011 </t>
  </si>
  <si>
    <t>2444021.405 </t>
  </si>
  <si>
    <t> 27.05.1979 21:43 </t>
  </si>
  <si>
    <t>2444274.7702 </t>
  </si>
  <si>
    <t> 05.02.1980 06:29 </t>
  </si>
  <si>
    <t> 0.0018 </t>
  </si>
  <si>
    <t>2444277.8396 </t>
  </si>
  <si>
    <t> 08.02.1980 08:09 </t>
  </si>
  <si>
    <t> 0.0001 </t>
  </si>
  <si>
    <t>2444283.7634 </t>
  </si>
  <si>
    <t> 14.02.1980 06:19 </t>
  </si>
  <si>
    <t>2444292.5358 </t>
  </si>
  <si>
    <t> 23.02.1980 00:51 </t>
  </si>
  <si>
    <t> -0.0012 </t>
  </si>
  <si>
    <t>IBVS 1843 </t>
  </si>
  <si>
    <t>2444294.5093 </t>
  </si>
  <si>
    <t> 25.02.1980 00:13 </t>
  </si>
  <si>
    <t>2444295.409 </t>
  </si>
  <si>
    <t> 25.02.1980 21:48 </t>
  </si>
  <si>
    <t> 0.020 </t>
  </si>
  <si>
    <t>2444320.409 </t>
  </si>
  <si>
    <t> 21.03.1980 21:48 </t>
  </si>
  <si>
    <t>2444341.453 </t>
  </si>
  <si>
    <t> 11.04.1980 22:52 </t>
  </si>
  <si>
    <t> -0.002 </t>
  </si>
  <si>
    <t> R.Diethelm </t>
  </si>
  <si>
    <t> BBS 47 </t>
  </si>
  <si>
    <t>2444372.392 </t>
  </si>
  <si>
    <t> 12.05.1980 21:24 </t>
  </si>
  <si>
    <t> 0.006 </t>
  </si>
  <si>
    <t>2444393.446 </t>
  </si>
  <si>
    <t> 02.06.1980 22:42 </t>
  </si>
  <si>
    <t> 0.001 </t>
  </si>
  <si>
    <t>2444404.421 </t>
  </si>
  <si>
    <t> 13.06.1980 22:06 </t>
  </si>
  <si>
    <t>2444406.429 </t>
  </si>
  <si>
    <t> 15.06.1980 22:17 </t>
  </si>
  <si>
    <t> 0.042 </t>
  </si>
  <si>
    <t>2444608.8622 </t>
  </si>
  <si>
    <t> 04.01.1981 08:41 </t>
  </si>
  <si>
    <t>2444664.7993 </t>
  </si>
  <si>
    <t> 01.03.1981 07:10 </t>
  </si>
  <si>
    <t>2444691.348 </t>
  </si>
  <si>
    <t> 27.03.1981 20:21 </t>
  </si>
  <si>
    <t> BBS 53 </t>
  </si>
  <si>
    <t>2444723.394 </t>
  </si>
  <si>
    <t> 28.04.1981 21:27 </t>
  </si>
  <si>
    <t> 0.024 </t>
  </si>
  <si>
    <t>2444733.185 </t>
  </si>
  <si>
    <t> 08.05.1981 16:26 </t>
  </si>
  <si>
    <t> -0.056 </t>
  </si>
  <si>
    <t>2444808.395 </t>
  </si>
  <si>
    <t> 22.07.1981 21:28 </t>
  </si>
  <si>
    <t> -0.088 </t>
  </si>
  <si>
    <t>2445107.4766 </t>
  </si>
  <si>
    <t> 17.05.1982 23:26 </t>
  </si>
  <si>
    <t> T.Pribulla et al. </t>
  </si>
  <si>
    <t>IBVS 4435 </t>
  </si>
  <si>
    <t>2445108.3531 </t>
  </si>
  <si>
    <t> 18.05.1982 20:28 </t>
  </si>
  <si>
    <t> -0.0021 </t>
  </si>
  <si>
    <t>2445449.6815 </t>
  </si>
  <si>
    <t> 25.04.1983 04:21 </t>
  </si>
  <si>
    <t> -0.0056 </t>
  </si>
  <si>
    <t> P.Mayer et al. </t>
  </si>
  <si>
    <t>2445460.6545 </t>
  </si>
  <si>
    <t> 06.05.1983 03:42 </t>
  </si>
  <si>
    <t> -0.0008 </t>
  </si>
  <si>
    <t>2445768.1950 </t>
  </si>
  <si>
    <t> 08.03.1984 16:40 </t>
  </si>
  <si>
    <t> -0.0100 </t>
  </si>
  <si>
    <t> R.Srivastava &amp; al. </t>
  </si>
  <si>
    <t> ASS 120.126 </t>
  </si>
  <si>
    <t>2445783.1060 </t>
  </si>
  <si>
    <t> 23.03.1984 14:32 </t>
  </si>
  <si>
    <t> -0.0158 </t>
  </si>
  <si>
    <t>2445795.1712 </t>
  </si>
  <si>
    <t> 04.04.1984 16:06 </t>
  </si>
  <si>
    <t> -0.0157 </t>
  </si>
  <si>
    <t>2445809.4445 </t>
  </si>
  <si>
    <t> 18.04.1984 22:40 </t>
  </si>
  <si>
    <t> -0.0011 </t>
  </si>
  <si>
    <t> J.Heintze et al. </t>
  </si>
  <si>
    <t>2445821.2742 </t>
  </si>
  <si>
    <t> 30.04.1984 18:34 </t>
  </si>
  <si>
    <t> -0.0171 </t>
  </si>
  <si>
    <t>2445836.6402 </t>
  </si>
  <si>
    <t> 16.05.1984 03:21 </t>
  </si>
  <si>
    <t> -0.0067 </t>
  </si>
  <si>
    <t>2446040.6519 </t>
  </si>
  <si>
    <t> 06.12.1984 03:38 </t>
  </si>
  <si>
    <t> -0.0044 </t>
  </si>
  <si>
    <t>2446047.6722 </t>
  </si>
  <si>
    <t> 13.12.1984 04:07 </t>
  </si>
  <si>
    <t> -0.0037 </t>
  </si>
  <si>
    <t>2446093.5220 </t>
  </si>
  <si>
    <t> 28.01.1985 00:31 </t>
  </si>
  <si>
    <t>2446100.5407 </t>
  </si>
  <si>
    <t> 04.02.1985 00:58 </t>
  </si>
  <si>
    <t> -0.0022 </t>
  </si>
  <si>
    <t>2446497.5911 </t>
  </si>
  <si>
    <t> 08.03.1986 02:11 </t>
  </si>
  <si>
    <t> -0.0024 </t>
  </si>
  <si>
    <t>2446499.5648 </t>
  </si>
  <si>
    <t> 10.03.1986 01:33 </t>
  </si>
  <si>
    <t> -0.0029 </t>
  </si>
  <si>
    <t>2446506.5845 </t>
  </si>
  <si>
    <t> 17.03.1986 02:01 </t>
  </si>
  <si>
    <t>2446514.4813 </t>
  </si>
  <si>
    <t> 24.03.1986 23:33 </t>
  </si>
  <si>
    <t> -0.0033 </t>
  </si>
  <si>
    <t>2446515.3586 </t>
  </si>
  <si>
    <t> 25.03.1986 20:36 </t>
  </si>
  <si>
    <t> -0.0034 </t>
  </si>
  <si>
    <t>2446523.6835 </t>
  </si>
  <si>
    <t> 03.04.1986 04:24 </t>
  </si>
  <si>
    <t> -0.0144 </t>
  </si>
  <si>
    <t>2446534.6585 </t>
  </si>
  <si>
    <t> 14.04.1986 03:48 </t>
  </si>
  <si>
    <t> -0.0076 </t>
  </si>
  <si>
    <t>2447288.398 </t>
  </si>
  <si>
    <t> 06.05.1988 21:33 </t>
  </si>
  <si>
    <t> -0.006 </t>
  </si>
  <si>
    <t> BBS 88 </t>
  </si>
  <si>
    <t>2447578.3940 </t>
  </si>
  <si>
    <t> 20.02.1989 21:27 </t>
  </si>
  <si>
    <t> -0.0106 </t>
  </si>
  <si>
    <t> O.Demircan et al. </t>
  </si>
  <si>
    <t>2447603.4067 </t>
  </si>
  <si>
    <t> 17.03.1989 21:45 </t>
  </si>
  <si>
    <t> -0.0055 </t>
  </si>
  <si>
    <t>2447604.2795 </t>
  </si>
  <si>
    <t> 18.03.1989 18:42 </t>
  </si>
  <si>
    <t> -0.0101 </t>
  </si>
  <si>
    <t>2447604.5043 </t>
  </si>
  <si>
    <t> 19.03.1989 00:06 </t>
  </si>
  <si>
    <t> -0.0047 </t>
  </si>
  <si>
    <t>2447899.5477 </t>
  </si>
  <si>
    <t> 08.01.1990 01:08 </t>
  </si>
  <si>
    <t> -0.0072 </t>
  </si>
  <si>
    <t>2447903.4955 </t>
  </si>
  <si>
    <t> 11.01.1990 23:53 </t>
  </si>
  <si>
    <t> -0.0079 </t>
  </si>
  <si>
    <t>2447906.5695 </t>
  </si>
  <si>
    <t> 15.01.1990 01:40 </t>
  </si>
  <si>
    <t> -0.0050 </t>
  </si>
  <si>
    <t>2447930.4720 </t>
  </si>
  <si>
    <t> 07.02.1990 23:19 </t>
  </si>
  <si>
    <t> -0.0133 </t>
  </si>
  <si>
    <t>2447954.396 </t>
  </si>
  <si>
    <t> 03.03.1990 21:30 </t>
  </si>
  <si>
    <t> F.Acerbi </t>
  </si>
  <si>
    <t> BBS 94 </t>
  </si>
  <si>
    <t>2447983.3462 </t>
  </si>
  <si>
    <t> 01.04.1990 20:18 </t>
  </si>
  <si>
    <t> -0.0061 </t>
  </si>
  <si>
    <t>2448011.4263 </t>
  </si>
  <si>
    <t> 29.04.1990 22:13 </t>
  </si>
  <si>
    <t> W.Quester </t>
  </si>
  <si>
    <t>BAVM 59 </t>
  </si>
  <si>
    <t>2448320.5075 </t>
  </si>
  <si>
    <t> 05.03.1991 00:10 </t>
  </si>
  <si>
    <t> -0.0087 </t>
  </si>
  <si>
    <t>2448332.353 </t>
  </si>
  <si>
    <t> 16.03.1991 20:28 </t>
  </si>
  <si>
    <t> -0.009 </t>
  </si>
  <si>
    <t> BBS 97 </t>
  </si>
  <si>
    <t>2448373.3756 </t>
  </si>
  <si>
    <t> 26.04.1991 21:00 </t>
  </si>
  <si>
    <t> -0.0075 </t>
  </si>
  <si>
    <t>2448644.5117 </t>
  </si>
  <si>
    <t> 23.01.1992 00:16 </t>
  </si>
  <si>
    <t> -0.0065 </t>
  </si>
  <si>
    <t> I.Derman </t>
  </si>
  <si>
    <t>IBVS 4380 </t>
  </si>
  <si>
    <t>2448649.5555 </t>
  </si>
  <si>
    <t> 28.01.1992 01:19 </t>
  </si>
  <si>
    <t> -0.0081 </t>
  </si>
  <si>
    <t>2448683.5554 </t>
  </si>
  <si>
    <t> 02.03.1992 01:19 </t>
  </si>
  <si>
    <t> -0.0098 </t>
  </si>
  <si>
    <t>G</t>
  </si>
  <si>
    <t>2449029.4962 </t>
  </si>
  <si>
    <t> 10.02.1993 23:54 </t>
  </si>
  <si>
    <t> B.Albayrak </t>
  </si>
  <si>
    <t>2449074.4635 </t>
  </si>
  <si>
    <t> 27.03.1993 23:07 </t>
  </si>
  <si>
    <t> H.Dündar </t>
  </si>
  <si>
    <t>2449105.3933 </t>
  </si>
  <si>
    <t> 27.04.1993 21:26 </t>
  </si>
  <si>
    <t> -0.0107 </t>
  </si>
  <si>
    <t>2449411.4063 </t>
  </si>
  <si>
    <t> 27.02.1994 21:45 </t>
  </si>
  <si>
    <t> -0.0118 </t>
  </si>
  <si>
    <t> A.Akalin </t>
  </si>
  <si>
    <t>2449412.2867 </t>
  </si>
  <si>
    <t> 28.02.1994 18:52 </t>
  </si>
  <si>
    <t> -0.0088 </t>
  </si>
  <si>
    <t>2449412.5015 </t>
  </si>
  <si>
    <t> 01.03.1994 00:02 </t>
  </si>
  <si>
    <t> -0.0134 </t>
  </si>
  <si>
    <t> S.Selam </t>
  </si>
  <si>
    <t>2449778.3977 </t>
  </si>
  <si>
    <t> 01.03.1995 21:32 </t>
  </si>
  <si>
    <t> -0.0179 </t>
  </si>
  <si>
    <t>2449860.4416 </t>
  </si>
  <si>
    <t> 22.05.1995 22:35 </t>
  </si>
  <si>
    <t> -0.0165 </t>
  </si>
  <si>
    <t> BBS 109 </t>
  </si>
  <si>
    <t>2449862.4120 </t>
  </si>
  <si>
    <t> 24.05.1995 21:53 </t>
  </si>
  <si>
    <t> -0.0204 </t>
  </si>
  <si>
    <t>2450096.478 </t>
  </si>
  <si>
    <t> 13.01.1996 23:28 </t>
  </si>
  <si>
    <t> -0.017 </t>
  </si>
  <si>
    <t>2450097.5706 </t>
  </si>
  <si>
    <t> 15.01.1996 01:41 </t>
  </si>
  <si>
    <t> -0.0211 </t>
  </si>
  <si>
    <t>2450098.4489 </t>
  </si>
  <si>
    <t> 15.01.1996 22:46 </t>
  </si>
  <si>
    <t> -0.0202 </t>
  </si>
  <si>
    <t>2450139.4693 </t>
  </si>
  <si>
    <t> 25.02.1996 23:15 </t>
  </si>
  <si>
    <t>2450141.4447 </t>
  </si>
  <si>
    <t> 27.02.1996 22:40 </t>
  </si>
  <si>
    <t> -0.0199 </t>
  </si>
  <si>
    <t>2450161.4076 </t>
  </si>
  <si>
    <t> 18.03.1996 21:46 </t>
  </si>
  <si>
    <t> -0.0193 </t>
  </si>
  <si>
    <t>2450421.571 </t>
  </si>
  <si>
    <t> 04.12.1996 01:42 </t>
  </si>
  <si>
    <t> -0.023 </t>
  </si>
  <si>
    <t>2450423.5438 </t>
  </si>
  <si>
    <t> 06.12.1996 01:03 </t>
  </si>
  <si>
    <t> -0.0242 </t>
  </si>
  <si>
    <t>2450428.5918 </t>
  </si>
  <si>
    <t> 11.12.1996 02:12 </t>
  </si>
  <si>
    <t> -0.0216 </t>
  </si>
  <si>
    <t>2450430.5640 </t>
  </si>
  <si>
    <t> 13.12.1996 01:32 </t>
  </si>
  <si>
    <t> -0.0236 </t>
  </si>
  <si>
    <t>2450461.4979 </t>
  </si>
  <si>
    <t> 12.01.1997 23:56 </t>
  </si>
  <si>
    <t>2450465.4433 </t>
  </si>
  <si>
    <t> 16.01.1997 22:38 </t>
  </si>
  <si>
    <t> -0.0234 </t>
  </si>
  <si>
    <t>2450471.5855 </t>
  </si>
  <si>
    <t> 23.01.1997 02:03 </t>
  </si>
  <si>
    <t>2451296.829 </t>
  </si>
  <si>
    <t> 28.04.1999 07:53 </t>
  </si>
  <si>
    <t> -0.031 </t>
  </si>
  <si>
    <t> R.H.Nelson </t>
  </si>
  <si>
    <t>IBVS 4840 </t>
  </si>
  <si>
    <t>2451536.5917 </t>
  </si>
  <si>
    <t> 24.12.1999 02:12 </t>
  </si>
  <si>
    <t> -0.0340 </t>
  </si>
  <si>
    <t>R</t>
  </si>
  <si>
    <t>IBVS 5056 </t>
  </si>
  <si>
    <t>2451536.5922 </t>
  </si>
  <si>
    <t> -0.0335 </t>
  </si>
  <si>
    <t>2451536.5923 </t>
  </si>
  <si>
    <t> -0.0334 </t>
  </si>
  <si>
    <t>2451928.5919 </t>
  </si>
  <si>
    <t> 19.01.2001 02:12 </t>
  </si>
  <si>
    <t> -0.0390 </t>
  </si>
  <si>
    <t>2451928.5933 </t>
  </si>
  <si>
    <t> 19.01.2001 02:14 </t>
  </si>
  <si>
    <t> -0.0376 </t>
  </si>
  <si>
    <t>2451947.4571 </t>
  </si>
  <si>
    <t> 06.02.2001 22:58 </t>
  </si>
  <si>
    <t> -0.0392 </t>
  </si>
  <si>
    <t> Erkan&amp;Ulas </t>
  </si>
  <si>
    <t>IBVS 5360 </t>
  </si>
  <si>
    <t>2451949.4334 </t>
  </si>
  <si>
    <t> 08.02.2001 22:24 </t>
  </si>
  <si>
    <t> -0.0372 </t>
  </si>
  <si>
    <t>2451951.4075 </t>
  </si>
  <si>
    <t> 10.02.2001 21:46 </t>
  </si>
  <si>
    <t> -0.0373 </t>
  </si>
  <si>
    <t>2451977.5109 </t>
  </si>
  <si>
    <t> 09.03.2001 00:15 </t>
  </si>
  <si>
    <t> -0.0384 </t>
  </si>
  <si>
    <t>2452064.3780 </t>
  </si>
  <si>
    <t> 03.06.2001 21:04 </t>
  </si>
  <si>
    <t> -0.0398 </t>
  </si>
  <si>
    <t>2452311.6006 </t>
  </si>
  <si>
    <t> 06.02.2002 02:24 </t>
  </si>
  <si>
    <t> -0.0415 </t>
  </si>
  <si>
    <t>IBVS 5341 </t>
  </si>
  <si>
    <t>2452313.5750 </t>
  </si>
  <si>
    <t> 08.02.2002 01:48 </t>
  </si>
  <si>
    <t> -0.0414 </t>
  </si>
  <si>
    <t>2452345.3822 </t>
  </si>
  <si>
    <t> 11.03.2002 21:10 </t>
  </si>
  <si>
    <t> -0.0421 </t>
  </si>
  <si>
    <t>2453086.3908 </t>
  </si>
  <si>
    <t> 21.03.2004 21:22 </t>
  </si>
  <si>
    <t> -0.0483 </t>
  </si>
  <si>
    <t> T.Krajci </t>
  </si>
  <si>
    <t>IBVS 5592 </t>
  </si>
  <si>
    <t>2453463.4854 </t>
  </si>
  <si>
    <t> 02.04.2005 23:38 </t>
  </si>
  <si>
    <t> -0.0420 </t>
  </si>
  <si>
    <t>-I</t>
  </si>
  <si>
    <t> v.Poschinger </t>
  </si>
  <si>
    <t>BAVM 173 </t>
  </si>
  <si>
    <t>2453517.4357 </t>
  </si>
  <si>
    <t> 26.05.2005 22:27 </t>
  </si>
  <si>
    <t>20178</t>
  </si>
  <si>
    <t> -0.0555 </t>
  </si>
  <si>
    <t>IBVS 5668 </t>
  </si>
  <si>
    <t>2453868.6366 </t>
  </si>
  <si>
    <t> 13.05.2006 03:16 </t>
  </si>
  <si>
    <t>20978.5</t>
  </si>
  <si>
    <t> -0.0579 </t>
  </si>
  <si>
    <t>C </t>
  </si>
  <si>
    <t> S.Dvorak </t>
  </si>
  <si>
    <t>IBVS 5814 </t>
  </si>
  <si>
    <t>2454201.4057 </t>
  </si>
  <si>
    <t> 10.04.2007 21:44 </t>
  </si>
  <si>
    <t>21737</t>
  </si>
  <si>
    <t> -0.0654 </t>
  </si>
  <si>
    <t>o</t>
  </si>
  <si>
    <t> H.Jungbluth </t>
  </si>
  <si>
    <t>BAVM 186 </t>
  </si>
  <si>
    <t>2454535.5013 </t>
  </si>
  <si>
    <t> 10.03.2008 00:01 </t>
  </si>
  <si>
    <t>22498.5</t>
  </si>
  <si>
    <t> -0.0627 </t>
  </si>
  <si>
    <t> P.Frank </t>
  </si>
  <si>
    <t>BAVM 201 </t>
  </si>
  <si>
    <t>2454866.5150 </t>
  </si>
  <si>
    <t> 04.02.2009 00:21 </t>
  </si>
  <si>
    <t>23253</t>
  </si>
  <si>
    <t> -0.0707 </t>
  </si>
  <si>
    <t> U.Schmidt </t>
  </si>
  <si>
    <t>BAVM 209 </t>
  </si>
  <si>
    <t>2454887.5735 </t>
  </si>
  <si>
    <t> 25.02.2009 01:45 </t>
  </si>
  <si>
    <t>23301</t>
  </si>
  <si>
    <t> -0.0712 </t>
  </si>
  <si>
    <t> S.Parimucha et al. </t>
  </si>
  <si>
    <t>IBVS 5898 </t>
  </si>
  <si>
    <t>2454921.7947 </t>
  </si>
  <si>
    <t> 31.03.2009 07:04 </t>
  </si>
  <si>
    <t>23379</t>
  </si>
  <si>
    <t> -0.0709 </t>
  </si>
  <si>
    <t>IBVS 5938 </t>
  </si>
  <si>
    <t>2455248.6453 </t>
  </si>
  <si>
    <t> 21.02.2010 03:29 </t>
  </si>
  <si>
    <t>24124</t>
  </si>
  <si>
    <t> -0.0741 </t>
  </si>
  <si>
    <t>IBVS 5974 </t>
  </si>
  <si>
    <t>2455578.5648 </t>
  </si>
  <si>
    <t> 17.01.2011 01:33 </t>
  </si>
  <si>
    <t>24876</t>
  </si>
  <si>
    <t> -0.0795 </t>
  </si>
  <si>
    <t> G.Monninger </t>
  </si>
  <si>
    <t>BAVM 228 </t>
  </si>
  <si>
    <t>2455590.6314 </t>
  </si>
  <si>
    <t> 29.01.2011 03:09 </t>
  </si>
  <si>
    <t>24903.5</t>
  </si>
  <si>
    <t> -0.0780 </t>
  </si>
  <si>
    <t>2455629.4563 </t>
  </si>
  <si>
    <t> 08.03.2011 22:57 </t>
  </si>
  <si>
    <t>24992</t>
  </si>
  <si>
    <t> -0.0807 </t>
  </si>
  <si>
    <t>IBVS 6044 </t>
  </si>
  <si>
    <t>2455631.4286 </t>
  </si>
  <si>
    <t> 10.03.2011 22:17 </t>
  </si>
  <si>
    <t>24996.5</t>
  </si>
  <si>
    <t> -0.0826 </t>
  </si>
  <si>
    <t> L.Corp </t>
  </si>
  <si>
    <t> JAAVSO 39;177 </t>
  </si>
  <si>
    <t>2455632.3045 </t>
  </si>
  <si>
    <t> 11.03.2011 19:18 </t>
  </si>
  <si>
    <t>24998.5</t>
  </si>
  <si>
    <t> -0.0842 </t>
  </si>
  <si>
    <t>U;B</t>
  </si>
  <si>
    <t> A.Liakos &amp; P.Niarchos </t>
  </si>
  <si>
    <t>IBVS 5990 </t>
  </si>
  <si>
    <t>2455632.5286 </t>
  </si>
  <si>
    <t> 12.03.2011 00:41 </t>
  </si>
  <si>
    <t>24999</t>
  </si>
  <si>
    <t>2455633.4050 </t>
  </si>
  <si>
    <t> 12.03.2011 21:43 </t>
  </si>
  <si>
    <t>25001</t>
  </si>
  <si>
    <t> -0.0805 </t>
  </si>
  <si>
    <t>2455644.3729 </t>
  </si>
  <si>
    <t> 23.03.2011 20:56 </t>
  </si>
  <si>
    <t>25026</t>
  </si>
  <si>
    <t> -0.0809 </t>
  </si>
  <si>
    <t>2455644.5939 </t>
  </si>
  <si>
    <t> 24.03.2011 02:15 </t>
  </si>
  <si>
    <t>25026.5</t>
  </si>
  <si>
    <t> -0.0792 </t>
  </si>
  <si>
    <t>2455661.4833 </t>
  </si>
  <si>
    <t> 09.04.2011 23:35 </t>
  </si>
  <si>
    <t>25065</t>
  </si>
  <si>
    <t>m</t>
  </si>
  <si>
    <t>2455664.3362 </t>
  </si>
  <si>
    <t> 12.04.2011 20:04 </t>
  </si>
  <si>
    <t>25071.5</t>
  </si>
  <si>
    <t> -0.0798 </t>
  </si>
  <si>
    <t>2455669.3795 </t>
  </si>
  <si>
    <t> 17.04.2011 21:06 </t>
  </si>
  <si>
    <t>25083</t>
  </si>
  <si>
    <t> -0.0819 </t>
  </si>
  <si>
    <t>BAVM 220 </t>
  </si>
  <si>
    <t>2456008.51449 </t>
  </si>
  <si>
    <t> 22.03.2012 00:20 </t>
  </si>
  <si>
    <t>25856</t>
  </si>
  <si>
    <t> -0.08510 </t>
  </si>
  <si>
    <t> R.Uhlar </t>
  </si>
  <si>
    <t>IBVS 6114 </t>
  </si>
  <si>
    <t>2456292.58695 </t>
  </si>
  <si>
    <t> 31.12.2012 02:05 </t>
  </si>
  <si>
    <t>26503.5</t>
  </si>
  <si>
    <t> -0.09025 </t>
  </si>
  <si>
    <t>2456293.68393 </t>
  </si>
  <si>
    <t> 01.01.2013 04:24 </t>
  </si>
  <si>
    <t>26506</t>
  </si>
  <si>
    <t> -0.09010 </t>
  </si>
  <si>
    <t>2456727.5824 </t>
  </si>
  <si>
    <t> 11.03.2014 01:58 </t>
  </si>
  <si>
    <t>27495</t>
  </si>
  <si>
    <t> -0.0955 </t>
  </si>
  <si>
    <t> F.Agerer </t>
  </si>
  <si>
    <t>BAVM 238 </t>
  </si>
  <si>
    <t>2456728.45986 </t>
  </si>
  <si>
    <t> 11.03.2014 23:02 </t>
  </si>
  <si>
    <t>27497</t>
  </si>
  <si>
    <t> -0.09550 </t>
  </si>
  <si>
    <t>2456729.3356 </t>
  </si>
  <si>
    <t> 12.03.2014 20:03 </t>
  </si>
  <si>
    <t>27499</t>
  </si>
  <si>
    <t> -0.0972 </t>
  </si>
  <si>
    <t>2456729.5567 </t>
  </si>
  <si>
    <t> 13.03.2014 01:21 </t>
  </si>
  <si>
    <t>27499.5</t>
  </si>
  <si>
    <t>2456730.43381 </t>
  </si>
  <si>
    <t> 13.03.2014 22:24 </t>
  </si>
  <si>
    <t>27501.5</t>
  </si>
  <si>
    <t> -0.09583 </t>
  </si>
  <si>
    <t>2456731.3166 </t>
  </si>
  <si>
    <t> 14.03.2014 19:35 </t>
  </si>
  <si>
    <t>27503.5</t>
  </si>
  <si>
    <t> -0.0905 </t>
  </si>
  <si>
    <t>2456731.5290 </t>
  </si>
  <si>
    <t> 15.03.2014 00:41 </t>
  </si>
  <si>
    <t>27504</t>
  </si>
  <si>
    <t> -0.0975 </t>
  </si>
  <si>
    <t>2443905.370 </t>
  </si>
  <si>
    <t> 31.01.1979 20:52 </t>
  </si>
  <si>
    <t>2444320.3958 </t>
  </si>
  <si>
    <t> 21.03.1980 21:29 </t>
  </si>
  <si>
    <t> J.Mikolajewska et </t>
  </si>
  <si>
    <t>IBVS 1812 </t>
  </si>
  <si>
    <t>2444343.4310 </t>
  </si>
  <si>
    <t> 13.04.1980 22:20 </t>
  </si>
  <si>
    <t> 0.0014 </t>
  </si>
  <si>
    <t>2445773.4679 </t>
  </si>
  <si>
    <t> 13.03.1984 23:13 </t>
  </si>
  <si>
    <t> -0.0019 </t>
  </si>
  <si>
    <t>2445814.4873 </t>
  </si>
  <si>
    <t> 23.04.1984 23:41 </t>
  </si>
  <si>
    <t>2447549.8821 </t>
  </si>
  <si>
    <t> 23.01.1989 09:10 </t>
  </si>
  <si>
    <t> A.Udalski </t>
  </si>
  <si>
    <t>2447593.5378 </t>
  </si>
  <si>
    <t> 08.03.1989 00:54 </t>
  </si>
  <si>
    <t> J.Ells </t>
  </si>
  <si>
    <t>2447616.3516 </t>
  </si>
  <si>
    <t> 30.03.1989 20:26 </t>
  </si>
  <si>
    <t> -0.0031 </t>
  </si>
  <si>
    <t>2447624.4691 </t>
  </si>
  <si>
    <t> 07.04.1989 23:15 </t>
  </si>
  <si>
    <t>2449432.4636 </t>
  </si>
  <si>
    <t> 20.03.1994 23:07 </t>
  </si>
  <si>
    <t> -0.0135 </t>
  </si>
  <si>
    <t>2450476.4095 </t>
  </si>
  <si>
    <t> 27.01.1997 21:49 </t>
  </si>
  <si>
    <t> -0.0254 </t>
  </si>
  <si>
    <t> S.O.Selam </t>
  </si>
  <si>
    <t>2450477.5078 </t>
  </si>
  <si>
    <t> 29.01.1997 00:11 </t>
  </si>
  <si>
    <t> -0.0239 </t>
  </si>
  <si>
    <t> B.Gürol </t>
  </si>
  <si>
    <t>2450486.5023 </t>
  </si>
  <si>
    <t> 07.02.1997 00:03 </t>
  </si>
  <si>
    <t>2450507.3422 </t>
  </si>
  <si>
    <t> 27.02.1997 20:12 </t>
  </si>
  <si>
    <t> -0.0232 </t>
  </si>
  <si>
    <t>2450513.4832 </t>
  </si>
  <si>
    <t> 05.03.1997 23:35 </t>
  </si>
  <si>
    <t> -0.0244 </t>
  </si>
  <si>
    <t>2450927.4225 </t>
  </si>
  <si>
    <t> 23.04.1998 22:08 </t>
  </si>
  <si>
    <t> -0.0268 </t>
  </si>
  <si>
    <t>2451142.6167 </t>
  </si>
  <si>
    <t> 25.11.1998 02:48 </t>
  </si>
  <si>
    <t> -0.0296 </t>
  </si>
  <si>
    <t>IBVS 4751 </t>
  </si>
  <si>
    <t>2451142.6170 </t>
  </si>
  <si>
    <t> -0.0293 </t>
  </si>
  <si>
    <t>2451142.6178 </t>
  </si>
  <si>
    <t> 25.11.1998 02:49 </t>
  </si>
  <si>
    <t> -0.0285 </t>
  </si>
  <si>
    <t>2451142.6180 </t>
  </si>
  <si>
    <t> -0.0283 </t>
  </si>
  <si>
    <t>U</t>
  </si>
  <si>
    <t>2451577.381 </t>
  </si>
  <si>
    <t> 02.02.2000 21:08 </t>
  </si>
  <si>
    <t> -0.047 </t>
  </si>
  <si>
    <t> K.Tikkanen </t>
  </si>
  <si>
    <t>2451577.610 </t>
  </si>
  <si>
    <t> 03.02.2000 02:38 </t>
  </si>
  <si>
    <t> -0.037 </t>
  </si>
  <si>
    <t>2453429.2524 </t>
  </si>
  <si>
    <t> 27.02.2005 18:03 </t>
  </si>
  <si>
    <t> -0.0541 </t>
  </si>
  <si>
    <t> Nakajima </t>
  </si>
  <si>
    <t>2454547.1226 </t>
  </si>
  <si>
    <t> 21.03.2008 14:56 </t>
  </si>
  <si>
    <t>22525</t>
  </si>
  <si>
    <t> -0.0677 </t>
  </si>
  <si>
    <t>Ic</t>
  </si>
  <si>
    <t> K.Nakajima </t>
  </si>
  <si>
    <t>2457090.4059 </t>
  </si>
  <si>
    <t> 08.03.2015 21:44 </t>
  </si>
  <si>
    <t>28322</t>
  </si>
  <si>
    <t> -0.1016 </t>
  </si>
  <si>
    <t>BAVM 241 (=IBVS 6157)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</si>
  <si>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</si>
  <si>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</si>
  <si>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</si>
  <si>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</si>
  <si>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</si>
  <si>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</si>
  <si>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</si>
  <si>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</si>
  <si>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</si>
  <si>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</si>
  <si>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</si>
  <si>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</si>
  <si>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</si>
  <si>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</si>
  <si>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</si>
  <si>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</si>
  <si>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</si>
  <si>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</si>
  <si>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</si>
  <si>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</si>
  <si>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</si>
  <si>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</si>
  <si>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</si>
  <si>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</si>
  <si>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</si>
  <si>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</si>
  <si>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</si>
  <si>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</si>
  <si>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</si>
  <si>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</si>
  <si>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</si>
  <si>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</si>
  <si>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 xml:space="preserve">C = </t>
  </si>
  <si>
    <t xml:space="preserve">ZF = </t>
  </si>
  <si>
    <t>N.X2-X1.X1</t>
  </si>
  <si>
    <t>ZF</t>
  </si>
  <si>
    <t xml:space="preserve">δy = </t>
  </si>
  <si>
    <t>MM =</t>
  </si>
  <si>
    <t>many terms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</si>
  <si>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</si>
  <si>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</si>
  <si>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</si>
  <si>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</si>
  <si>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</si>
  <si>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</si>
  <si>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</si>
  <si>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</si>
  <si>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</si>
  <si>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</si>
  <si>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</si>
  <si>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</si>
  <si>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SCALE FACTORS</t>
  </si>
  <si>
    <t>Q</t>
  </si>
  <si>
    <t>DUMP DATA HERE</t>
  </si>
  <si>
    <t>X1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</si>
  <si>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</si>
  <si>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</si>
  <si>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</si>
  <si>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</si>
  <si>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</si>
  <si>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</si>
  <si>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</si>
  <si>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</si>
  <si>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</si>
  <si>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</si>
  <si>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</si>
  <si>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</si>
  <si>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</si>
  <si>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</si>
  <si>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</si>
  <si>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</si>
  <si>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</si>
  <si>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</si>
  <si>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</si>
  <si>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</si>
  <si>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</si>
  <si>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</si>
  <si>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</si>
  <si>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Well studied star!!</t>
  </si>
  <si>
    <t>Lin. Fit</t>
  </si>
  <si>
    <t>Quad fit</t>
  </si>
  <si>
    <t>New Ephemeris =</t>
  </si>
  <si>
    <t>Or &gt;&gt;&gt;&gt;&gt;&gt;</t>
  </si>
  <si>
    <t>Quad</t>
  </si>
  <si>
    <t>IBVS nn</t>
  </si>
  <si>
    <t>Nelson</t>
  </si>
  <si>
    <t>BBSAG</t>
  </si>
  <si>
    <t>Misc</t>
  </si>
  <si>
    <t>Quad.fit</t>
  </si>
  <si>
    <t>Krajci</t>
  </si>
  <si>
    <t>JBAV, 60</t>
  </si>
  <si>
    <t>JBAV, 63</t>
  </si>
  <si>
    <t>BAAVSSC188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</si>
</sst>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$#,##0_);&quot;($&quot;#,##0\)"/>
    <numFmt numFmtId="165" formatCode="m/d/yyyy"/>
    <numFmt numFmtId="166" formatCode="0E+00"/>
    <numFmt numFmtId="167" formatCode="m/d/yyyy\ h:mm"/>
    <numFmt numFmtId="168" formatCode="0.0000"/>
    <numFmt numFmtId="169" formatCode="0.E+00"/>
    <numFmt numFmtId="170" formatCode="0.0%"/>
    <numFmt numFmtId="171" formatCode="d/mm/yyyy;@"/>
    <numFmt numFmtId="172" formatCode="0.0000000"/>
    <numFmt numFmtId="173" formatCode="0.00000"/>
    <numFmt numFmtId="174" formatCode="0.0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4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2" borderId="1" xfId="0" applyFill="1" applyBorder="1" applyAlignment="1"/>
    <xf numFmtId="165" fontId="0" fillId="0" borderId="0" xfId="0" applyNumberForma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166" fontId="0" fillId="0" borderId="0" xfId="0" applyNumberForma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165" fontId="0" fillId="0" borderId="4" xfId="0" applyNumberFormat="1" applyBorder="1" applyAlignment="1">
      <alignment horizontal="center"/>
    </xf>
    <xf numFmtId="0" fontId="9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>
      <alignment vertical="top"/>
    </xf>
    <xf numFmtId="0" fontId="8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7" fontId="8" fillId="0" borderId="0" xfId="0" applyNumberFormat="1" applyFont="1">
      <alignment vertical="top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8" fillId="0" borderId="0" xfId="0" applyNumberFormat="1" applyFont="1" applyAlignment="1"/>
    <xf numFmtId="168" fontId="0" fillId="0" borderId="0" xfId="0" applyNumberFormat="1" applyAlignment="1"/>
    <xf numFmtId="0" fontId="8" fillId="3" borderId="0" xfId="0" applyFont="1" applyFill="1" applyAlignment="1"/>
    <xf numFmtId="168" fontId="0" fillId="0" borderId="0" xfId="0" applyNumberFormat="1" applyAlignment="1">
      <alignment horizontal="left"/>
    </xf>
    <xf numFmtId="168" fontId="0" fillId="2" borderId="14" xfId="0" applyNumberFormat="1" applyFill="1" applyBorder="1" applyAlignment="1"/>
    <xf numFmtId="168" fontId="0" fillId="2" borderId="1" xfId="0" applyNumberFormat="1" applyFill="1" applyBorder="1" applyAlignment="1"/>
    <xf numFmtId="0" fontId="0" fillId="2" borderId="0" xfId="0" applyFill="1" applyAlignment="1"/>
    <xf numFmtId="0" fontId="3" fillId="0" borderId="0" xfId="0" applyFont="1" applyAlignment="1">
      <alignment horizontal="left"/>
    </xf>
    <xf numFmtId="0" fontId="0" fillId="0" borderId="1" xfId="0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>
      <alignment vertical="top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0" fillId="4" borderId="0" xfId="0" applyFill="1" applyAlignment="1"/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1" fillId="2" borderId="21" xfId="0" applyFont="1" applyFill="1" applyBorder="1" applyAlignment="1">
      <alignment horizontal="left" vertical="top" wrapText="1" inden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right" vertical="top" wrapText="1"/>
    </xf>
    <xf numFmtId="0" fontId="16" fillId="2" borderId="21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>
      <alignment vertical="top"/>
    </xf>
    <xf numFmtId="0" fontId="3" fillId="0" borderId="16" xfId="0" applyFont="1" applyBorder="1">
      <alignment vertical="top"/>
    </xf>
    <xf numFmtId="0" fontId="8" fillId="0" borderId="5" xfId="0" applyFont="1" applyBorder="1">
      <alignment vertical="top"/>
    </xf>
    <xf numFmtId="169" fontId="8" fillId="0" borderId="5" xfId="0" applyNumberFormat="1" applyFont="1" applyBorder="1" applyAlignment="1">
      <alignment horizontal="center"/>
    </xf>
    <xf numFmtId="170" fontId="5" fillId="0" borderId="0" xfId="0" applyNumberFormat="1" applyFont="1">
      <alignment vertical="top"/>
    </xf>
    <xf numFmtId="165" fontId="0" fillId="0" borderId="0" xfId="0" applyNumberFormat="1">
      <alignment vertical="top"/>
    </xf>
    <xf numFmtId="0" fontId="5" fillId="0" borderId="17" xfId="0" applyFont="1" applyBorder="1">
      <alignment vertical="top"/>
    </xf>
    <xf numFmtId="0" fontId="3" fillId="0" borderId="18" xfId="0" applyFont="1" applyBorder="1">
      <alignment vertical="top"/>
    </xf>
    <xf numFmtId="0" fontId="8" fillId="0" borderId="6" xfId="0" applyFont="1" applyBorder="1">
      <alignment vertical="top"/>
    </xf>
    <xf numFmtId="169" fontId="8" fillId="0" borderId="6" xfId="0" applyNumberFormat="1" applyFont="1" applyBorder="1" applyAlignment="1">
      <alignment horizontal="center"/>
    </xf>
    <xf numFmtId="0" fontId="5" fillId="0" borderId="19" xfId="0" applyFont="1" applyBorder="1">
      <alignment vertical="top"/>
    </xf>
    <xf numFmtId="0" fontId="3" fillId="0" borderId="20" xfId="0" applyFont="1" applyBorder="1">
      <alignment vertical="top"/>
    </xf>
    <xf numFmtId="0" fontId="8" fillId="0" borderId="7" xfId="0" applyFont="1" applyBorder="1">
      <alignment vertical="top"/>
    </xf>
    <xf numFmtId="169" fontId="8" fillId="0" borderId="7" xfId="0" applyNumberFormat="1" applyFont="1" applyBorder="1" applyAlignment="1">
      <alignment horizontal="center"/>
    </xf>
    <xf numFmtId="0" fontId="10" fillId="0" borderId="4" xfId="0" applyFont="1" applyBorder="1">
      <alignment vertical="top"/>
    </xf>
    <xf numFmtId="0" fontId="0" fillId="0" borderId="4" xfId="0" applyBorder="1">
      <alignment vertical="top"/>
    </xf>
    <xf numFmtId="0" fontId="3" fillId="0" borderId="0" xfId="0" applyFont="1">
      <alignment vertical="top"/>
    </xf>
    <xf numFmtId="169" fontId="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10" fontId="5" fillId="0" borderId="0" xfId="0" applyNumberFormat="1" applyFont="1">
      <alignment vertical="top"/>
    </xf>
    <xf numFmtId="0" fontId="12" fillId="0" borderId="0" xfId="0" applyFont="1">
      <alignment vertical="top"/>
    </xf>
    <xf numFmtId="170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>
      <alignment vertical="top"/>
    </xf>
    <xf numFmtId="0" fontId="4" fillId="0" borderId="0" xfId="0" applyFont="1">
      <alignment vertical="top"/>
    </xf>
    <xf numFmtId="0" fontId="7" fillId="3" borderId="1" xfId="0" applyFont="1" applyFill="1" applyBorder="1">
      <alignment vertical="top"/>
    </xf>
    <xf numFmtId="0" fontId="7" fillId="3" borderId="14" xfId="0" applyFont="1" applyFill="1" applyBorder="1">
      <alignment vertical="top"/>
    </xf>
    <xf numFmtId="0" fontId="8" fillId="0" borderId="14" xfId="0" applyFont="1" applyBorder="1">
      <alignment vertical="top"/>
    </xf>
    <xf numFmtId="0" fontId="5" fillId="2" borderId="13" xfId="0" applyFont="1" applyFill="1" applyBorder="1" applyAlignment="1">
      <alignment horizontal="center"/>
    </xf>
    <xf numFmtId="168" fontId="3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71" fontId="0" fillId="0" borderId="0" xfId="0" applyNumberFormat="1" applyAlignment="1"/>
    <xf numFmtId="171" fontId="0" fillId="0" borderId="4" xfId="0" applyNumberFormat="1" applyBorder="1" applyAlignment="1"/>
    <xf numFmtId="172" fontId="0" fillId="0" borderId="11" xfId="0" applyNumberFormat="1" applyBorder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3" fontId="21" fillId="0" borderId="0" xfId="0" applyNumberFormat="1" applyFont="1" applyAlignment="1">
      <alignment vertical="center" wrapText="1"/>
    </xf>
    <xf numFmtId="174" fontId="21" fillId="0" borderId="0" xfId="0" applyNumberFormat="1" applyFont="1" applyAlignment="1">
      <alignment horizontal="righ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CC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0949263502456"/>
          <c:y val="0.24496684433797639"/>
          <c:w val="0.79541734860883795"/>
          <c:h val="0.520135080443648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2-476F-B5BA-63E16B2A6B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2-476F-B5BA-63E16B2A6B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Active!$J$37:$J$209</c:f>
              <c:numCache>
                <c:formatCode>General</c:formatCode>
                <c:ptCount val="1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2-476F-B5BA-63E16B2A6B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Active!$K$25:$K$209</c:f>
              <c:numCache>
                <c:formatCode>0.0000</c:formatCode>
                <c:ptCount val="1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2-476F-B5BA-63E16B2A6B2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Active!$L$25:$L$209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2-476F-B5BA-63E16B2A6B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Active!$M$25:$M$209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2-476F-B5BA-63E16B2A6B23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Active!$O$25:$O$209</c:f>
              <c:numCache>
                <c:formatCode>0.0000</c:formatCode>
                <c:ptCount val="185"/>
                <c:pt idx="36" formatCode="General">
                  <c:v>6.8170305888679256E-2</c:v>
                </c:pt>
                <c:pt idx="57" formatCode="General">
                  <c:v>6.2776825307098605E-2</c:v>
                </c:pt>
                <c:pt idx="58" formatCode="General">
                  <c:v>6.2776825307098605E-2</c:v>
                </c:pt>
                <c:pt idx="61" formatCode="General">
                  <c:v>6.247750423888191E-2</c:v>
                </c:pt>
                <c:pt idx="62" formatCode="General">
                  <c:v>6.247750423888191E-2</c:v>
                </c:pt>
                <c:pt idx="79" formatCode="General">
                  <c:v>4.3893941917885974E-2</c:v>
                </c:pt>
                <c:pt idx="84" formatCode="General">
                  <c:v>4.3360865348776256E-2</c:v>
                </c:pt>
                <c:pt idx="99" formatCode="General">
                  <c:v>2.0809160866279118E-2</c:v>
                </c:pt>
                <c:pt idx="101" formatCode="General">
                  <c:v>2.0241876175087492E-2</c:v>
                </c:pt>
                <c:pt idx="105" formatCode="General">
                  <c:v>1.9945405783710971E-2</c:v>
                </c:pt>
                <c:pt idx="106" formatCode="General">
                  <c:v>1.9839930740625088E-2</c:v>
                </c:pt>
                <c:pt idx="123" formatCode="General">
                  <c:v>9.9695682717469009E-4</c:v>
                </c:pt>
                <c:pt idx="124" formatCode="General">
                  <c:v>5.9501139271228576E-4</c:v>
                </c:pt>
                <c:pt idx="125" formatCode="General">
                  <c:v>-3.3816827993094004E-3</c:v>
                </c:pt>
                <c:pt idx="126" formatCode="General">
                  <c:v>-3.3930855066700294E-3</c:v>
                </c:pt>
                <c:pt idx="127" formatCode="General">
                  <c:v>-3.3959361835101884E-3</c:v>
                </c:pt>
                <c:pt idx="128" formatCode="General">
                  <c:v>-3.6553477759646499E-3</c:v>
                </c:pt>
                <c:pt idx="129" formatCode="General">
                  <c:v>-8.1508651528952591E-3</c:v>
                </c:pt>
                <c:pt idx="131" formatCode="General">
                  <c:v>-9.2426743826761193E-3</c:v>
                </c:pt>
                <c:pt idx="132" formatCode="General">
                  <c:v>-1.2284346571125676E-2</c:v>
                </c:pt>
                <c:pt idx="133" formatCode="General">
                  <c:v>-1.2298599955326464E-2</c:v>
                </c:pt>
                <c:pt idx="134" formatCode="General">
                  <c:v>-1.23100026626871E-2</c:v>
                </c:pt>
                <c:pt idx="135" formatCode="General">
                  <c:v>-1.2843079231796825E-2</c:v>
                </c:pt>
                <c:pt idx="136" formatCode="General">
                  <c:v>-1.2868735323358249E-2</c:v>
                </c:pt>
                <c:pt idx="137" formatCode="General">
                  <c:v>-1.3128146915812711E-2</c:v>
                </c:pt>
                <c:pt idx="138" formatCode="General">
                  <c:v>-1.6509049648241181E-2</c:v>
                </c:pt>
                <c:pt idx="139" formatCode="General">
                  <c:v>-1.6534705739802605E-2</c:v>
                </c:pt>
                <c:pt idx="140" formatCode="General">
                  <c:v>-1.6600271307126269E-2</c:v>
                </c:pt>
                <c:pt idx="141" formatCode="General">
                  <c:v>-1.6625927398687693E-2</c:v>
                </c:pt>
                <c:pt idx="142" formatCode="General">
                  <c:v>-1.7027872833150104E-2</c:v>
                </c:pt>
                <c:pt idx="143" formatCode="General">
                  <c:v>-1.7079185016272966E-2</c:v>
                </c:pt>
                <c:pt idx="144" formatCode="General">
                  <c:v>-1.7159003967797418E-2</c:v>
                </c:pt>
                <c:pt idx="145" formatCode="General">
                  <c:v>-1.7221718858280902E-2</c:v>
                </c:pt>
                <c:pt idx="146" formatCode="General">
                  <c:v>-1.7221718858280902E-2</c:v>
                </c:pt>
                <c:pt idx="147" formatCode="General">
                  <c:v>-1.7235972242481704E-2</c:v>
                </c:pt>
                <c:pt idx="148" formatCode="General">
                  <c:v>-1.7235972242481704E-2</c:v>
                </c:pt>
                <c:pt idx="149" formatCode="General">
                  <c:v>-1.7352849992928215E-2</c:v>
                </c:pt>
                <c:pt idx="150" formatCode="General">
                  <c:v>-1.7623664292743313E-2</c:v>
                </c:pt>
                <c:pt idx="151" formatCode="General">
                  <c:v>-1.7703483244267765E-2</c:v>
                </c:pt>
                <c:pt idx="152" formatCode="General">
                  <c:v>-2.3082710441647628E-2</c:v>
                </c:pt>
                <c:pt idx="153" formatCode="General">
                  <c:v>-2.3082710441647628E-2</c:v>
                </c:pt>
                <c:pt idx="154" formatCode="General">
                  <c:v>-2.3082710441647628E-2</c:v>
                </c:pt>
                <c:pt idx="155" formatCode="General">
                  <c:v>-2.5879224421843525E-2</c:v>
                </c:pt>
                <c:pt idx="156" formatCode="General">
                  <c:v>-2.5879224421843525E-2</c:v>
                </c:pt>
                <c:pt idx="157" formatCode="General">
                  <c:v>-2.5879224421843525E-2</c:v>
                </c:pt>
                <c:pt idx="158" formatCode="General">
                  <c:v>-2.5879224421843525E-2</c:v>
                </c:pt>
                <c:pt idx="159" formatCode="General">
                  <c:v>-2.7883250240475235E-2</c:v>
                </c:pt>
                <c:pt idx="160" formatCode="General">
                  <c:v>-3.0999040026768926E-2</c:v>
                </c:pt>
                <c:pt idx="161" formatCode="General">
                  <c:v>-3.0999040026768926E-2</c:v>
                </c:pt>
                <c:pt idx="162" formatCode="General">
                  <c:v>-3.0999040026768926E-2</c:v>
                </c:pt>
                <c:pt idx="163" formatCode="General">
                  <c:v>-3.1529265919038485E-2</c:v>
                </c:pt>
                <c:pt idx="164" formatCode="General">
                  <c:v>-3.1532116595878637E-2</c:v>
                </c:pt>
                <c:pt idx="165" formatCode="General">
                  <c:v>-3.6093199540132889E-2</c:v>
                </c:pt>
                <c:pt idx="166" formatCode="General">
                  <c:v>-3.6093199540132889E-2</c:v>
                </c:pt>
                <c:pt idx="167" formatCode="General">
                  <c:v>-3.6338357748386563E-2</c:v>
                </c:pt>
                <c:pt idx="168" formatCode="General">
                  <c:v>-3.6364013839947987E-2</c:v>
                </c:pt>
                <c:pt idx="169" formatCode="General">
                  <c:v>-3.6389669931509425E-2</c:v>
                </c:pt>
                <c:pt idx="170" formatCode="General">
                  <c:v>-3.6728900475488338E-2</c:v>
                </c:pt>
                <c:pt idx="171" formatCode="General">
                  <c:v>-3.7857768504191258E-2</c:v>
                </c:pt>
                <c:pt idx="172" formatCode="General">
                  <c:v>-4.1070481303050355E-2</c:v>
                </c:pt>
                <c:pt idx="173" formatCode="General">
                  <c:v>-4.1073331979890507E-2</c:v>
                </c:pt>
                <c:pt idx="174" formatCode="General">
                  <c:v>-4.1096137394611779E-2</c:v>
                </c:pt>
                <c:pt idx="175" formatCode="General">
                  <c:v>-4.1509485536434826E-2</c:v>
                </c:pt>
                <c:pt idx="176" formatCode="General">
                  <c:v>-5.1139071902491631E-2</c:v>
                </c:pt>
                <c:pt idx="177" formatCode="General">
                  <c:v>-5.5594679803660008E-2</c:v>
                </c:pt>
                <c:pt idx="178" formatCode="General">
                  <c:v>-5.6039385390724797E-2</c:v>
                </c:pt>
                <c:pt idx="179" formatCode="General">
                  <c:v>-5.6740651893403882E-2</c:v>
                </c:pt>
                <c:pt idx="180" formatCode="General">
                  <c:v>-6.13045855144983E-2</c:v>
                </c:pt>
                <c:pt idx="181" formatCode="General">
                  <c:v>-6.5629062281019362E-2</c:v>
                </c:pt>
                <c:pt idx="182" formatCode="General">
                  <c:v>-6.9970643108581393E-2</c:v>
                </c:pt>
                <c:pt idx="183" formatCode="General">
                  <c:v>-7.0121728981109799E-2</c:v>
                </c:pt>
                <c:pt idx="184" formatCode="General">
                  <c:v>-7.4272314460381184E-2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2-476F-B5BA-63E16B2A6B23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Active!$P$25:$P$209</c:f>
              <c:numCache>
                <c:formatCode>0.0000</c:formatCode>
                <c:ptCount val="185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2-476F-B5BA-63E16B2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7744"/>
        <c:axId val="1"/>
      </c:scatterChart>
      <c:valAx>
        <c:axId val="9349077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5826513911619"/>
              <c:y val="0.85570610720639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556464811783964E-2"/>
              <c:y val="0.40268526836829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7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83960720130933"/>
          <c:y val="0.88255174479029042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7283142389524"/>
          <c:y val="0.25503397492720831"/>
          <c:w val="0.80687397708674302"/>
          <c:h val="0.489933688675952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41-47C9-9B59-9729CBCCD79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41-47C9-9B59-9729CBCCD79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Active!$J$37:$J$209</c:f>
              <c:numCache>
                <c:formatCode>General</c:formatCode>
                <c:ptCount val="1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41-47C9-9B59-9729CBCCD79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Active!$K$25:$K$209</c:f>
              <c:numCache>
                <c:formatCode>0.0000</c:formatCode>
                <c:ptCount val="1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41-47C9-9B59-9729CBCCD79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Active!$L$25:$L$209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41-47C9-9B59-9729CBCCD7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Active!$M$25:$M$209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41-47C9-9B59-9729CBCCD790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Active!$O$25:$O$209</c:f>
              <c:numCache>
                <c:formatCode>0.0000</c:formatCode>
                <c:ptCount val="185"/>
                <c:pt idx="36" formatCode="General">
                  <c:v>6.8170305888679256E-2</c:v>
                </c:pt>
                <c:pt idx="57" formatCode="General">
                  <c:v>6.2776825307098605E-2</c:v>
                </c:pt>
                <c:pt idx="58" formatCode="General">
                  <c:v>6.2776825307098605E-2</c:v>
                </c:pt>
                <c:pt idx="61" formatCode="General">
                  <c:v>6.247750423888191E-2</c:v>
                </c:pt>
                <c:pt idx="62" formatCode="General">
                  <c:v>6.247750423888191E-2</c:v>
                </c:pt>
                <c:pt idx="79" formatCode="General">
                  <c:v>4.3893941917885974E-2</c:v>
                </c:pt>
                <c:pt idx="84" formatCode="General">
                  <c:v>4.3360865348776256E-2</c:v>
                </c:pt>
                <c:pt idx="99" formatCode="General">
                  <c:v>2.0809160866279118E-2</c:v>
                </c:pt>
                <c:pt idx="101" formatCode="General">
                  <c:v>2.0241876175087492E-2</c:v>
                </c:pt>
                <c:pt idx="105" formatCode="General">
                  <c:v>1.9945405783710971E-2</c:v>
                </c:pt>
                <c:pt idx="106" formatCode="General">
                  <c:v>1.9839930740625088E-2</c:v>
                </c:pt>
                <c:pt idx="123" formatCode="General">
                  <c:v>9.9695682717469009E-4</c:v>
                </c:pt>
                <c:pt idx="124" formatCode="General">
                  <c:v>5.9501139271228576E-4</c:v>
                </c:pt>
                <c:pt idx="125" formatCode="General">
                  <c:v>-3.3816827993094004E-3</c:v>
                </c:pt>
                <c:pt idx="126" formatCode="General">
                  <c:v>-3.3930855066700294E-3</c:v>
                </c:pt>
                <c:pt idx="127" formatCode="General">
                  <c:v>-3.3959361835101884E-3</c:v>
                </c:pt>
                <c:pt idx="128" formatCode="General">
                  <c:v>-3.6553477759646499E-3</c:v>
                </c:pt>
                <c:pt idx="129" formatCode="General">
                  <c:v>-8.1508651528952591E-3</c:v>
                </c:pt>
                <c:pt idx="131" formatCode="General">
                  <c:v>-9.2426743826761193E-3</c:v>
                </c:pt>
                <c:pt idx="132" formatCode="General">
                  <c:v>-1.2284346571125676E-2</c:v>
                </c:pt>
                <c:pt idx="133" formatCode="General">
                  <c:v>-1.2298599955326464E-2</c:v>
                </c:pt>
                <c:pt idx="134" formatCode="General">
                  <c:v>-1.23100026626871E-2</c:v>
                </c:pt>
                <c:pt idx="135" formatCode="General">
                  <c:v>-1.2843079231796825E-2</c:v>
                </c:pt>
                <c:pt idx="136" formatCode="General">
                  <c:v>-1.2868735323358249E-2</c:v>
                </c:pt>
                <c:pt idx="137" formatCode="General">
                  <c:v>-1.3128146915812711E-2</c:v>
                </c:pt>
                <c:pt idx="138" formatCode="General">
                  <c:v>-1.6509049648241181E-2</c:v>
                </c:pt>
                <c:pt idx="139" formatCode="General">
                  <c:v>-1.6534705739802605E-2</c:v>
                </c:pt>
                <c:pt idx="140" formatCode="General">
                  <c:v>-1.6600271307126269E-2</c:v>
                </c:pt>
                <c:pt idx="141" formatCode="General">
                  <c:v>-1.6625927398687693E-2</c:v>
                </c:pt>
                <c:pt idx="142" formatCode="General">
                  <c:v>-1.7027872833150104E-2</c:v>
                </c:pt>
                <c:pt idx="143" formatCode="General">
                  <c:v>-1.7079185016272966E-2</c:v>
                </c:pt>
                <c:pt idx="144" formatCode="General">
                  <c:v>-1.7159003967797418E-2</c:v>
                </c:pt>
                <c:pt idx="145" formatCode="General">
                  <c:v>-1.7221718858280902E-2</c:v>
                </c:pt>
                <c:pt idx="146" formatCode="General">
                  <c:v>-1.7221718858280902E-2</c:v>
                </c:pt>
                <c:pt idx="147" formatCode="General">
                  <c:v>-1.7235972242481704E-2</c:v>
                </c:pt>
                <c:pt idx="148" formatCode="General">
                  <c:v>-1.7235972242481704E-2</c:v>
                </c:pt>
                <c:pt idx="149" formatCode="General">
                  <c:v>-1.7352849992928215E-2</c:v>
                </c:pt>
                <c:pt idx="150" formatCode="General">
                  <c:v>-1.7623664292743313E-2</c:v>
                </c:pt>
                <c:pt idx="151" formatCode="General">
                  <c:v>-1.7703483244267765E-2</c:v>
                </c:pt>
                <c:pt idx="152" formatCode="General">
                  <c:v>-2.3082710441647628E-2</c:v>
                </c:pt>
                <c:pt idx="153" formatCode="General">
                  <c:v>-2.3082710441647628E-2</c:v>
                </c:pt>
                <c:pt idx="154" formatCode="General">
                  <c:v>-2.3082710441647628E-2</c:v>
                </c:pt>
                <c:pt idx="155" formatCode="General">
                  <c:v>-2.5879224421843525E-2</c:v>
                </c:pt>
                <c:pt idx="156" formatCode="General">
                  <c:v>-2.5879224421843525E-2</c:v>
                </c:pt>
                <c:pt idx="157" formatCode="General">
                  <c:v>-2.5879224421843525E-2</c:v>
                </c:pt>
                <c:pt idx="158" formatCode="General">
                  <c:v>-2.5879224421843525E-2</c:v>
                </c:pt>
                <c:pt idx="159" formatCode="General">
                  <c:v>-2.7883250240475235E-2</c:v>
                </c:pt>
                <c:pt idx="160" formatCode="General">
                  <c:v>-3.0999040026768926E-2</c:v>
                </c:pt>
                <c:pt idx="161" formatCode="General">
                  <c:v>-3.0999040026768926E-2</c:v>
                </c:pt>
                <c:pt idx="162" formatCode="General">
                  <c:v>-3.0999040026768926E-2</c:v>
                </c:pt>
                <c:pt idx="163" formatCode="General">
                  <c:v>-3.1529265919038485E-2</c:v>
                </c:pt>
                <c:pt idx="164" formatCode="General">
                  <c:v>-3.1532116595878637E-2</c:v>
                </c:pt>
                <c:pt idx="165" formatCode="General">
                  <c:v>-3.6093199540132889E-2</c:v>
                </c:pt>
                <c:pt idx="166" formatCode="General">
                  <c:v>-3.6093199540132889E-2</c:v>
                </c:pt>
                <c:pt idx="167" formatCode="General">
                  <c:v>-3.6338357748386563E-2</c:v>
                </c:pt>
                <c:pt idx="168" formatCode="General">
                  <c:v>-3.6364013839947987E-2</c:v>
                </c:pt>
                <c:pt idx="169" formatCode="General">
                  <c:v>-3.6389669931509425E-2</c:v>
                </c:pt>
                <c:pt idx="170" formatCode="General">
                  <c:v>-3.6728900475488338E-2</c:v>
                </c:pt>
                <c:pt idx="171" formatCode="General">
                  <c:v>-3.7857768504191258E-2</c:v>
                </c:pt>
                <c:pt idx="172" formatCode="General">
                  <c:v>-4.1070481303050355E-2</c:v>
                </c:pt>
                <c:pt idx="173" formatCode="General">
                  <c:v>-4.1073331979890507E-2</c:v>
                </c:pt>
                <c:pt idx="174" formatCode="General">
                  <c:v>-4.1096137394611779E-2</c:v>
                </c:pt>
                <c:pt idx="175" formatCode="General">
                  <c:v>-4.1509485536434826E-2</c:v>
                </c:pt>
                <c:pt idx="176" formatCode="General">
                  <c:v>-5.1139071902491631E-2</c:v>
                </c:pt>
                <c:pt idx="177" formatCode="General">
                  <c:v>-5.5594679803660008E-2</c:v>
                </c:pt>
                <c:pt idx="178" formatCode="General">
                  <c:v>-5.6039385390724797E-2</c:v>
                </c:pt>
                <c:pt idx="179" formatCode="General">
                  <c:v>-5.6740651893403882E-2</c:v>
                </c:pt>
                <c:pt idx="180" formatCode="General">
                  <c:v>-6.13045855144983E-2</c:v>
                </c:pt>
                <c:pt idx="181" formatCode="General">
                  <c:v>-6.5629062281019362E-2</c:v>
                </c:pt>
                <c:pt idx="182" formatCode="General">
                  <c:v>-6.9970643108581393E-2</c:v>
                </c:pt>
                <c:pt idx="183" formatCode="General">
                  <c:v>-7.0121728981109799E-2</c:v>
                </c:pt>
                <c:pt idx="184" formatCode="General">
                  <c:v>-7.4272314460381184E-2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41-47C9-9B59-9729CBCCD790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Active!$P$25:$P$209</c:f>
              <c:numCache>
                <c:formatCode>0.0000</c:formatCode>
                <c:ptCount val="185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41-47C9-9B59-9729CBCC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7256"/>
        <c:axId val="1"/>
      </c:scatterChart>
      <c:valAx>
        <c:axId val="934917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158756137483"/>
              <c:y val="0.83557187901847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919803600654665E-2"/>
              <c:y val="0.39932956367031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7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20949263502456"/>
          <c:y val="0.87919604009230379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</a:t>
            </a:r>
          </a:p>
        </c:rich>
      </c:tx>
      <c:layout>
        <c:manualLayout>
          <c:xMode val="edge"/>
          <c:yMode val="edge"/>
          <c:x val="0.3968259095818150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60356125009135"/>
          <c:w val="0.89621596484847765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Q_fit!$D$21:$D$74</c:f>
              <c:numCache>
                <c:formatCode>General</c:formatCode>
                <c:ptCount val="54"/>
                <c:pt idx="0">
                  <c:v>1.0051000000000001</c:v>
                </c:pt>
                <c:pt idx="1">
                  <c:v>1.0121500000000001</c:v>
                </c:pt>
                <c:pt idx="2">
                  <c:v>1.0819000000000001</c:v>
                </c:pt>
                <c:pt idx="3">
                  <c:v>1.0821000000000001</c:v>
                </c:pt>
                <c:pt idx="4">
                  <c:v>1.0821499999999999</c:v>
                </c:pt>
                <c:pt idx="5">
                  <c:v>1.1655500000000001</c:v>
                </c:pt>
                <c:pt idx="6">
                  <c:v>1.18425</c:v>
                </c:pt>
                <c:pt idx="7">
                  <c:v>1.1847000000000001</c:v>
                </c:pt>
                <c:pt idx="8">
                  <c:v>1.2380500000000001</c:v>
                </c:pt>
                <c:pt idx="9">
                  <c:v>1.2383</c:v>
                </c:pt>
                <c:pt idx="10">
                  <c:v>1.2384999999999999</c:v>
                </c:pt>
                <c:pt idx="11">
                  <c:v>1.2478499999999999</c:v>
                </c:pt>
                <c:pt idx="12">
                  <c:v>1.2483</c:v>
                </c:pt>
                <c:pt idx="13">
                  <c:v>1.25285</c:v>
                </c:pt>
                <c:pt idx="14">
                  <c:v>1.3121499999999999</c:v>
                </c:pt>
                <c:pt idx="15">
                  <c:v>1.3126</c:v>
                </c:pt>
                <c:pt idx="16">
                  <c:v>1.31375</c:v>
                </c:pt>
                <c:pt idx="17">
                  <c:v>1.3142</c:v>
                </c:pt>
                <c:pt idx="18">
                  <c:v>1.32125</c:v>
                </c:pt>
                <c:pt idx="19">
                  <c:v>1.3221499999999999</c:v>
                </c:pt>
                <c:pt idx="20">
                  <c:v>1.32355</c:v>
                </c:pt>
                <c:pt idx="21">
                  <c:v>1.3246500000000001</c:v>
                </c:pt>
                <c:pt idx="22">
                  <c:v>1.3249</c:v>
                </c:pt>
                <c:pt idx="23">
                  <c:v>1.4274500000000001</c:v>
                </c:pt>
                <c:pt idx="24">
                  <c:v>1.4274500000000001</c:v>
                </c:pt>
                <c:pt idx="25">
                  <c:v>1.4764999999999999</c:v>
                </c:pt>
                <c:pt idx="26">
                  <c:v>1.4764999999999999</c:v>
                </c:pt>
                <c:pt idx="27">
                  <c:v>1.4764999999999999</c:v>
                </c:pt>
                <c:pt idx="28">
                  <c:v>1.4764999999999999</c:v>
                </c:pt>
                <c:pt idx="29">
                  <c:v>1.5116499999999999</c:v>
                </c:pt>
                <c:pt idx="30">
                  <c:v>1.5663</c:v>
                </c:pt>
                <c:pt idx="31">
                  <c:v>1.5663</c:v>
                </c:pt>
                <c:pt idx="32">
                  <c:v>1.5663</c:v>
                </c:pt>
                <c:pt idx="33">
                  <c:v>1.6556500000000001</c:v>
                </c:pt>
                <c:pt idx="34">
                  <c:v>1.6556500000000001</c:v>
                </c:pt>
                <c:pt idx="35">
                  <c:v>1.65995</c:v>
                </c:pt>
                <c:pt idx="36">
                  <c:v>1.6604000000000001</c:v>
                </c:pt>
                <c:pt idx="37">
                  <c:v>1.6608499999999999</c:v>
                </c:pt>
                <c:pt idx="38">
                  <c:v>1.6668000000000001</c:v>
                </c:pt>
                <c:pt idx="39">
                  <c:v>1.6866000000000001</c:v>
                </c:pt>
                <c:pt idx="40">
                  <c:v>1.74295</c:v>
                </c:pt>
                <c:pt idx="41">
                  <c:v>1.7430000000000001</c:v>
                </c:pt>
                <c:pt idx="42">
                  <c:v>1.7434000000000001</c:v>
                </c:pt>
                <c:pt idx="43">
                  <c:v>1.75065</c:v>
                </c:pt>
                <c:pt idx="44">
                  <c:v>1.9195500000000001</c:v>
                </c:pt>
                <c:pt idx="45">
                  <c:v>2.0177999999999998</c:v>
                </c:pt>
                <c:pt idx="46">
                  <c:v>2.0978500000000002</c:v>
                </c:pt>
                <c:pt idx="47">
                  <c:v>2.1737000000000002</c:v>
                </c:pt>
                <c:pt idx="48">
                  <c:v>2.2498499999999999</c:v>
                </c:pt>
                <c:pt idx="49">
                  <c:v>2.3252999999999999</c:v>
                </c:pt>
                <c:pt idx="50">
                  <c:v>2.3300999999999998</c:v>
                </c:pt>
                <c:pt idx="51">
                  <c:v>2.3378999999999999</c:v>
                </c:pt>
                <c:pt idx="52">
                  <c:v>2.4123999999999999</c:v>
                </c:pt>
                <c:pt idx="53">
                  <c:v>2.4996499999999999</c:v>
                </c:pt>
              </c:numCache>
            </c:numRef>
          </c:xVal>
          <c:yVal>
            <c:numRef>
              <c:f>Q_fit!$E$21:$E$74</c:f>
              <c:numCache>
                <c:formatCode>General</c:formatCode>
                <c:ptCount val="54"/>
                <c:pt idx="0">
                  <c:v>-1.0024900002463255E-2</c:v>
                </c:pt>
                <c:pt idx="1">
                  <c:v>-1.0682849992008414E-2</c:v>
                </c:pt>
                <c:pt idx="2">
                  <c:v>-1.1788099996920209E-2</c:v>
                </c:pt>
                <c:pt idx="3">
                  <c:v>-8.8479000041843392E-3</c:v>
                </c:pt>
                <c:pt idx="4">
                  <c:v>-1.3412849999440368E-2</c:v>
                </c:pt>
                <c:pt idx="5">
                  <c:v>-1.7949449997104239E-2</c:v>
                </c:pt>
                <c:pt idx="6">
                  <c:v>-1.6540750002604909E-2</c:v>
                </c:pt>
                <c:pt idx="7">
                  <c:v>-2.0425300004717428E-2</c:v>
                </c:pt>
                <c:pt idx="8">
                  <c:v>-1.6826949999085627E-2</c:v>
                </c:pt>
                <c:pt idx="9">
                  <c:v>-2.105170000140788E-2</c:v>
                </c:pt>
                <c:pt idx="10">
                  <c:v>-2.0211499999277294E-2</c:v>
                </c:pt>
                <c:pt idx="11">
                  <c:v>-2.1057149999251124E-2</c:v>
                </c:pt>
                <c:pt idx="12">
                  <c:v>-1.994169999670703E-2</c:v>
                </c:pt>
                <c:pt idx="13">
                  <c:v>-1.9252149999374524E-2</c:v>
                </c:pt>
                <c:pt idx="14">
                  <c:v>-2.2682849994453136E-2</c:v>
                </c:pt>
                <c:pt idx="15">
                  <c:v>-2.4167399998987094E-2</c:v>
                </c:pt>
                <c:pt idx="16">
                  <c:v>-2.1561249996011611E-2</c:v>
                </c:pt>
                <c:pt idx="17">
                  <c:v>-2.3645799999940209E-2</c:v>
                </c:pt>
                <c:pt idx="18">
                  <c:v>-2.0203749998472631E-2</c:v>
                </c:pt>
                <c:pt idx="19">
                  <c:v>-2.3372850002488121E-2</c:v>
                </c:pt>
                <c:pt idx="20">
                  <c:v>-2.3391449998598546E-2</c:v>
                </c:pt>
                <c:pt idx="21">
                  <c:v>-2.5400350001291372E-2</c:v>
                </c:pt>
                <c:pt idx="22">
                  <c:v>-2.3975100004463457E-2</c:v>
                </c:pt>
                <c:pt idx="23">
                  <c:v>-2.6957549998769537E-2</c:v>
                </c:pt>
                <c:pt idx="24">
                  <c:v>-2.6657549999072216E-2</c:v>
                </c:pt>
                <c:pt idx="25">
                  <c:v>-2.9593499995826278E-2</c:v>
                </c:pt>
                <c:pt idx="26">
                  <c:v>-2.9293499996128958E-2</c:v>
                </c:pt>
                <c:pt idx="27">
                  <c:v>-2.8503499997896142E-2</c:v>
                </c:pt>
                <c:pt idx="28">
                  <c:v>-2.823349999380298E-2</c:v>
                </c:pt>
                <c:pt idx="29">
                  <c:v>-3.0833349999738857E-2</c:v>
                </c:pt>
                <c:pt idx="30">
                  <c:v>-3.4023699998215307E-2</c:v>
                </c:pt>
                <c:pt idx="31">
                  <c:v>-3.3523699996294454E-2</c:v>
                </c:pt>
                <c:pt idx="32">
                  <c:v>-3.3423699998820666E-2</c:v>
                </c:pt>
                <c:pt idx="33">
                  <c:v>-3.8989349995972589E-2</c:v>
                </c:pt>
                <c:pt idx="34">
                  <c:v>-3.7589349994959775E-2</c:v>
                </c:pt>
                <c:pt idx="35">
                  <c:v>-3.917504999844823E-2</c:v>
                </c:pt>
                <c:pt idx="36">
                  <c:v>-3.7159599996812176E-2</c:v>
                </c:pt>
                <c:pt idx="37">
                  <c:v>-3.7344149997807108E-2</c:v>
                </c:pt>
                <c:pt idx="38">
                  <c:v>-3.837319999729516E-2</c:v>
                </c:pt>
                <c:pt idx="39">
                  <c:v>-3.9793399999325629E-2</c:v>
                </c:pt>
                <c:pt idx="40">
                  <c:v>-4.1492049997032154E-2</c:v>
                </c:pt>
                <c:pt idx="41">
                  <c:v>-3.9657000001170672E-2</c:v>
                </c:pt>
                <c:pt idx="42">
                  <c:v>-4.1376599998329766E-2</c:v>
                </c:pt>
                <c:pt idx="43">
                  <c:v>-4.2094349999388214E-2</c:v>
                </c:pt>
                <c:pt idx="44">
                  <c:v>-4.8295449996658135E-2</c:v>
                </c:pt>
                <c:pt idx="45">
                  <c:v>-5.5522199996630661E-2</c:v>
                </c:pt>
                <c:pt idx="46">
                  <c:v>-5.7907150003302377E-2</c:v>
                </c:pt>
                <c:pt idx="47">
                  <c:v>-6.5436299992143176E-2</c:v>
                </c:pt>
                <c:pt idx="48">
                  <c:v>-6.2655149995407555E-2</c:v>
                </c:pt>
                <c:pt idx="49">
                  <c:v>-7.0664699996996205E-2</c:v>
                </c:pt>
                <c:pt idx="50">
                  <c:v>-7.1199899997736793E-2</c:v>
                </c:pt>
                <c:pt idx="51">
                  <c:v>-7.0932100003119558E-2</c:v>
                </c:pt>
                <c:pt idx="52">
                  <c:v>-7.4107600004936103E-2</c:v>
                </c:pt>
                <c:pt idx="53">
                  <c:v>-8.2645349997619633E-2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1-4F7D-AF91-559C54BCFEA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-1.0213667158105396E-2</c:v>
                </c:pt>
                <c:pt idx="1">
                  <c:v>-1.4035597356662984E-2</c:v>
                </c:pt>
                <c:pt idx="2">
                  <c:v>-1.797814551801907E-2</c:v>
                </c:pt>
                <c:pt idx="3">
                  <c:v>-2.2041311642173676E-2</c:v>
                </c:pt>
                <c:pt idx="4">
                  <c:v>-2.622509572912677E-2</c:v>
                </c:pt>
                <c:pt idx="5">
                  <c:v>-3.0529497778878392E-2</c:v>
                </c:pt>
                <c:pt idx="6">
                  <c:v>-3.4954517791428524E-2</c:v>
                </c:pt>
                <c:pt idx="7">
                  <c:v>-3.9500155766777137E-2</c:v>
                </c:pt>
                <c:pt idx="8">
                  <c:v>-4.4166411704924281E-2</c:v>
                </c:pt>
                <c:pt idx="9">
                  <c:v>-4.8953285605869909E-2</c:v>
                </c:pt>
                <c:pt idx="10">
                  <c:v>-5.3860777469614068E-2</c:v>
                </c:pt>
                <c:pt idx="11">
                  <c:v>-5.8888887296156739E-2</c:v>
                </c:pt>
                <c:pt idx="12">
                  <c:v>-6.4037615085497906E-2</c:v>
                </c:pt>
                <c:pt idx="13">
                  <c:v>-6.9306960837637543E-2</c:v>
                </c:pt>
                <c:pt idx="14">
                  <c:v>-7.4696924552575733E-2</c:v>
                </c:pt>
                <c:pt idx="15">
                  <c:v>-8.020750623031242E-2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1-4F7D-AF91-559C54BC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7576"/>
        <c:axId val="1"/>
      </c:scatterChart>
      <c:valAx>
        <c:axId val="934897576"/>
        <c:scaling>
          <c:orientation val="minMax"/>
          <c:max val="2.6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619098894689443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757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91369348062259"/>
          <c:y val="0.92970735800882032"/>
          <c:w val="0.44688695964286512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074573225516618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62262425604527E-2"/>
          <c:y val="0.17589604523368352"/>
          <c:w val="0.88817536462644897"/>
          <c:h val="0.62540816083087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6-4A50-8C6F-4B4A60851CDE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6-4A50-8C6F-4B4A60851CD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86-4A50-8C6F-4B4A60851CD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86-4A50-8C6F-4B4A60851CD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86-4A50-8C6F-4B4A60851CD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6-4A50-8C6F-4B4A60851CD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86-4A50-8C6F-4B4A60851CD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86-4A50-8C6F-4B4A60851CDE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86-4A50-8C6F-4B4A6085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2008"/>
        <c:axId val="1"/>
      </c:scatterChart>
      <c:valAx>
        <c:axId val="93491200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57104654371032"/>
              <c:y val="0.88925218223943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266966629171352E-3"/>
              <c:y val="0.39088016278095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25709050519628"/>
          <c:y val="0.882737524258979"/>
          <c:w val="0.94730125715417646"/>
          <c:h val="0.947884104063539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152759948652116"/>
          <c:y val="1.6129032258064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54428754813867E-2"/>
          <c:y val="0.17419382275992748"/>
          <c:w val="0.89602053915275992"/>
          <c:h val="0.6258074373227023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5-45C4-8B98-B6FF233A9591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5-45C4-8B98-B6FF233A959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5-45C4-8B98-B6FF233A959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5-45C4-8B98-B6FF233A959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5-45C4-8B98-B6FF233A959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5-45C4-8B98-B6FF233A959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5-45C4-8B98-B6FF233A959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5-45C4-8B98-B6FF233A9591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25-45C4-8B98-B6FF233A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5616"/>
        <c:axId val="1"/>
      </c:scatterChart>
      <c:valAx>
        <c:axId val="93491561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35815147625162"/>
              <c:y val="0.88709812886292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184852374839542E-3"/>
              <c:y val="0.39032325797984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5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397946084724005"/>
          <c:y val="0.88064651595969856"/>
          <c:w val="0.94993581514762515"/>
          <c:h val="0.945162644991956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15</xdr:col>
      <xdr:colOff>295275</xdr:colOff>
      <xdr:row>16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E84C9C-58EF-8B00-1508-F9EC517A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0</xdr:rowOff>
    </xdr:from>
    <xdr:to>
      <xdr:col>24</xdr:col>
      <xdr:colOff>152400</xdr:colOff>
      <xdr:row>16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276D9DC-1CED-EBB4-5373-27BB72E85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14</xdr:row>
      <xdr:rowOff>114300</xdr:rowOff>
    </xdr:from>
    <xdr:to>
      <xdr:col>19</xdr:col>
      <xdr:colOff>438150</xdr:colOff>
      <xdr:row>40</xdr:row>
      <xdr:rowOff>85725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56FA55FC-3707-22C4-1776-3A249CEAA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19</xdr:col>
      <xdr:colOff>523875</xdr:colOff>
      <xdr:row>17</xdr:row>
      <xdr:rowOff>76200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3AE60456-D781-A3A0-E2FD-55E5067E9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30</xdr:col>
      <xdr:colOff>561975</xdr:colOff>
      <xdr:row>17</xdr:row>
      <xdr:rowOff>104775</xdr:rowOff>
    </xdr:to>
    <xdr:graphicFrame macro="">
      <xdr:nvGraphicFramePr>
        <xdr:cNvPr id="4100" name="Chart 2">
          <a:extLst>
            <a:ext uri="{FF2B5EF4-FFF2-40B4-BE49-F238E27FC236}">
              <a16:creationId xmlns:a16="http://schemas.microsoft.com/office/drawing/2014/main" id="{9DC512BF-F5FF-38B8-F362-ECE5DDA19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435" TargetMode="External"/><Relationship Id="rId18" Type="http://schemas.openxmlformats.org/officeDocument/2006/relationships/hyperlink" Target="http://www.konkoly.hu/cgi-bin/IBVS?4380" TargetMode="External"/><Relationship Id="rId26" Type="http://schemas.openxmlformats.org/officeDocument/2006/relationships/hyperlink" Target="http://www.konkoly.hu/cgi-bin/IBVS?4435" TargetMode="External"/><Relationship Id="rId39" Type="http://schemas.openxmlformats.org/officeDocument/2006/relationships/hyperlink" Target="http://www.konkoly.hu/cgi-bin/IBVS?5056" TargetMode="External"/><Relationship Id="rId21" Type="http://schemas.openxmlformats.org/officeDocument/2006/relationships/hyperlink" Target="http://www.konkoly.hu/cgi-bin/IBVS?4435" TargetMode="External"/><Relationship Id="rId34" Type="http://schemas.openxmlformats.org/officeDocument/2006/relationships/hyperlink" Target="http://www.konkoly.hu/cgi-bin/IBVS?4435" TargetMode="External"/><Relationship Id="rId42" Type="http://schemas.openxmlformats.org/officeDocument/2006/relationships/hyperlink" Target="http://www.konkoly.hu/cgi-bin/IBVS?5360" TargetMode="External"/><Relationship Id="rId47" Type="http://schemas.openxmlformats.org/officeDocument/2006/relationships/hyperlink" Target="http://www.konkoly.hu/cgi-bin/IBVS?5360" TargetMode="External"/><Relationship Id="rId50" Type="http://schemas.openxmlformats.org/officeDocument/2006/relationships/hyperlink" Target="http://www.bav-astro.de/sfs/BAVM_link.php?BAVMnr=173" TargetMode="External"/><Relationship Id="rId55" Type="http://schemas.openxmlformats.org/officeDocument/2006/relationships/hyperlink" Target="http://www.bav-astro.de/sfs/BAVM_link.php?BAVMnr=209" TargetMode="External"/><Relationship Id="rId63" Type="http://schemas.openxmlformats.org/officeDocument/2006/relationships/hyperlink" Target="http://www.konkoly.hu/cgi-bin/IBVS?5990" TargetMode="External"/><Relationship Id="rId68" Type="http://schemas.openxmlformats.org/officeDocument/2006/relationships/hyperlink" Target="http://www.konkoly.hu/cgi-bin/IBVS?5990" TargetMode="External"/><Relationship Id="rId76" Type="http://schemas.openxmlformats.org/officeDocument/2006/relationships/hyperlink" Target="http://www.bav-astro.de/sfs/BAVM_link.php?BAVMnr=238" TargetMode="External"/><Relationship Id="rId84" Type="http://schemas.openxmlformats.org/officeDocument/2006/relationships/hyperlink" Target="http://www.konkoly.hu/cgi-bin/IBVS?4670" TargetMode="External"/><Relationship Id="rId89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435" TargetMode="External"/><Relationship Id="rId71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1701" TargetMode="External"/><Relationship Id="rId16" Type="http://schemas.openxmlformats.org/officeDocument/2006/relationships/hyperlink" Target="http://www.konkoly.hu/cgi-bin/IBVS?4380" TargetMode="External"/><Relationship Id="rId29" Type="http://schemas.openxmlformats.org/officeDocument/2006/relationships/hyperlink" Target="http://www.konkoly.hu/cgi-bin/IBVS?4435" TargetMode="External"/><Relationship Id="rId11" Type="http://schemas.openxmlformats.org/officeDocument/2006/relationships/hyperlink" Target="http://www.konkoly.hu/cgi-bin/IBVS?4380" TargetMode="External"/><Relationship Id="rId24" Type="http://schemas.openxmlformats.org/officeDocument/2006/relationships/hyperlink" Target="http://www.konkoly.hu/cgi-bin/IBVS?4435" TargetMode="External"/><Relationship Id="rId32" Type="http://schemas.openxmlformats.org/officeDocument/2006/relationships/hyperlink" Target="http://www.konkoly.hu/cgi-bin/IBVS?4435" TargetMode="External"/><Relationship Id="rId37" Type="http://schemas.openxmlformats.org/officeDocument/2006/relationships/hyperlink" Target="http://www.konkoly.hu/cgi-bin/IBVS?5056" TargetMode="External"/><Relationship Id="rId40" Type="http://schemas.openxmlformats.org/officeDocument/2006/relationships/hyperlink" Target="http://www.konkoly.hu/cgi-bin/IBVS?5056" TargetMode="External"/><Relationship Id="rId45" Type="http://schemas.openxmlformats.org/officeDocument/2006/relationships/hyperlink" Target="http://www.konkoly.hu/cgi-bin/IBVS?5360" TargetMode="External"/><Relationship Id="rId53" Type="http://schemas.openxmlformats.org/officeDocument/2006/relationships/hyperlink" Target="http://www.bav-astro.de/sfs/BAVM_link.php?BAVMnr=186" TargetMode="External"/><Relationship Id="rId58" Type="http://schemas.openxmlformats.org/officeDocument/2006/relationships/hyperlink" Target="http://www.konkoly.hu/cgi-bin/IBVS?5974" TargetMode="External"/><Relationship Id="rId66" Type="http://schemas.openxmlformats.org/officeDocument/2006/relationships/hyperlink" Target="http://www.konkoly.hu/cgi-bin/IBVS?6044" TargetMode="External"/><Relationship Id="rId74" Type="http://schemas.openxmlformats.org/officeDocument/2006/relationships/hyperlink" Target="http://www.konkoly.hu/cgi-bin/IBVS?6114" TargetMode="External"/><Relationship Id="rId79" Type="http://schemas.openxmlformats.org/officeDocument/2006/relationships/hyperlink" Target="http://www.bav-astro.de/sfs/BAVM_link.php?BAVMnr=238" TargetMode="External"/><Relationship Id="rId87" Type="http://schemas.openxmlformats.org/officeDocument/2006/relationships/hyperlink" Target="http://www.konkoly.hu/cgi-bin/IBVS?4751" TargetMode="External"/><Relationship Id="rId5" Type="http://schemas.openxmlformats.org/officeDocument/2006/relationships/hyperlink" Target="http://www.konkoly.hu/cgi-bin/IBVS?1843" TargetMode="External"/><Relationship Id="rId61" Type="http://schemas.openxmlformats.org/officeDocument/2006/relationships/hyperlink" Target="http://www.konkoly.hu/cgi-bin/IBVS?6044" TargetMode="External"/><Relationship Id="rId82" Type="http://schemas.openxmlformats.org/officeDocument/2006/relationships/hyperlink" Target="http://www.konkoly.hu/cgi-bin/IBVS?4380" TargetMode="External"/><Relationship Id="rId90" Type="http://schemas.openxmlformats.org/officeDocument/2006/relationships/hyperlink" Target="http://vsolj.cetus-net.org/no48.pdf" TargetMode="External"/><Relationship Id="rId19" Type="http://schemas.openxmlformats.org/officeDocument/2006/relationships/hyperlink" Target="http://www.konkoly.hu/cgi-bin/IBVS?4380" TargetMode="External"/><Relationship Id="rId14" Type="http://schemas.openxmlformats.org/officeDocument/2006/relationships/hyperlink" Target="http://www.konkoly.hu/cgi-bin/IBVS?4380" TargetMode="External"/><Relationship Id="rId22" Type="http://schemas.openxmlformats.org/officeDocument/2006/relationships/hyperlink" Target="http://www.konkoly.hu/cgi-bin/IBVS?4435" TargetMode="External"/><Relationship Id="rId27" Type="http://schemas.openxmlformats.org/officeDocument/2006/relationships/hyperlink" Target="http://www.konkoly.hu/cgi-bin/IBVS?4435" TargetMode="External"/><Relationship Id="rId30" Type="http://schemas.openxmlformats.org/officeDocument/2006/relationships/hyperlink" Target="http://www.konkoly.hu/cgi-bin/IBVS?4435" TargetMode="External"/><Relationship Id="rId35" Type="http://schemas.openxmlformats.org/officeDocument/2006/relationships/hyperlink" Target="http://www.konkoly.hu/cgi-bin/IBVS?4840" TargetMode="External"/><Relationship Id="rId43" Type="http://schemas.openxmlformats.org/officeDocument/2006/relationships/hyperlink" Target="http://www.konkoly.hu/cgi-bin/IBVS?5360" TargetMode="External"/><Relationship Id="rId48" Type="http://schemas.openxmlformats.org/officeDocument/2006/relationships/hyperlink" Target="http://www.konkoly.hu/cgi-bin/IBVS?5360" TargetMode="External"/><Relationship Id="rId56" Type="http://schemas.openxmlformats.org/officeDocument/2006/relationships/hyperlink" Target="http://www.konkoly.hu/cgi-bin/IBVS?5898" TargetMode="External"/><Relationship Id="rId64" Type="http://schemas.openxmlformats.org/officeDocument/2006/relationships/hyperlink" Target="http://www.konkoly.hu/cgi-bin/IBVS?5990" TargetMode="External"/><Relationship Id="rId69" Type="http://schemas.openxmlformats.org/officeDocument/2006/relationships/hyperlink" Target="http://www.bav-astro.de/sfs/BAVM_link.php?BAVMnr=220" TargetMode="External"/><Relationship Id="rId77" Type="http://schemas.openxmlformats.org/officeDocument/2006/relationships/hyperlink" Target="http://www.konkoly.hu/cgi-bin/IBVS?6114" TargetMode="External"/><Relationship Id="rId8" Type="http://schemas.openxmlformats.org/officeDocument/2006/relationships/hyperlink" Target="http://www.konkoly.hu/cgi-bin/IBVS?4435" TargetMode="External"/><Relationship Id="rId51" Type="http://schemas.openxmlformats.org/officeDocument/2006/relationships/hyperlink" Target="http://www.konkoly.hu/cgi-bin/IBVS?5668" TargetMode="External"/><Relationship Id="rId72" Type="http://schemas.openxmlformats.org/officeDocument/2006/relationships/hyperlink" Target="http://www.konkoly.hu/cgi-bin/IBVS?6114" TargetMode="External"/><Relationship Id="rId80" Type="http://schemas.openxmlformats.org/officeDocument/2006/relationships/hyperlink" Target="http://www.konkoly.hu/cgi-bin/IBVS?1812" TargetMode="External"/><Relationship Id="rId85" Type="http://schemas.openxmlformats.org/officeDocument/2006/relationships/hyperlink" Target="http://www.konkoly.hu/cgi-bin/IBVS?4751" TargetMode="External"/><Relationship Id="rId3" Type="http://schemas.openxmlformats.org/officeDocument/2006/relationships/hyperlink" Target="http://www.konkoly.hu/cgi-bin/IBVS?1802" TargetMode="External"/><Relationship Id="rId12" Type="http://schemas.openxmlformats.org/officeDocument/2006/relationships/hyperlink" Target="http://www.konkoly.hu/cgi-bin/IBVS?4380" TargetMode="External"/><Relationship Id="rId17" Type="http://schemas.openxmlformats.org/officeDocument/2006/relationships/hyperlink" Target="http://www.konkoly.hu/cgi-bin/IBVS?4380" TargetMode="External"/><Relationship Id="rId25" Type="http://schemas.openxmlformats.org/officeDocument/2006/relationships/hyperlink" Target="http://www.konkoly.hu/cgi-bin/IBVS?4435" TargetMode="External"/><Relationship Id="rId33" Type="http://schemas.openxmlformats.org/officeDocument/2006/relationships/hyperlink" Target="http://www.konkoly.hu/cgi-bin/IBVS?4435" TargetMode="External"/><Relationship Id="rId38" Type="http://schemas.openxmlformats.org/officeDocument/2006/relationships/hyperlink" Target="http://www.konkoly.hu/cgi-bin/IBVS?5056" TargetMode="External"/><Relationship Id="rId46" Type="http://schemas.openxmlformats.org/officeDocument/2006/relationships/hyperlink" Target="http://www.konkoly.hu/cgi-bin/IBVS?5341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konkoly.hu/cgi-bin/IBVS?5990" TargetMode="External"/><Relationship Id="rId20" Type="http://schemas.openxmlformats.org/officeDocument/2006/relationships/hyperlink" Target="http://www.konkoly.hu/cgi-bin/IBVS?4435" TargetMode="External"/><Relationship Id="rId41" Type="http://schemas.openxmlformats.org/officeDocument/2006/relationships/hyperlink" Target="http://www.konkoly.hu/cgi-bin/IBVS?5360" TargetMode="External"/><Relationship Id="rId54" Type="http://schemas.openxmlformats.org/officeDocument/2006/relationships/hyperlink" Target="http://www.bav-astro.de/sfs/BAVM_link.php?BAVMnr=201" TargetMode="External"/><Relationship Id="rId62" Type="http://schemas.openxmlformats.org/officeDocument/2006/relationships/hyperlink" Target="http://www.konkoly.hu/cgi-bin/IBVS?5990" TargetMode="External"/><Relationship Id="rId70" Type="http://schemas.openxmlformats.org/officeDocument/2006/relationships/hyperlink" Target="http://www.konkoly.hu/cgi-bin/IBVS?6114" TargetMode="External"/><Relationship Id="rId75" Type="http://schemas.openxmlformats.org/officeDocument/2006/relationships/hyperlink" Target="http://www.bav-astro.de/sfs/BAVM_link.php?BAVMnr=238" TargetMode="External"/><Relationship Id="rId83" Type="http://schemas.openxmlformats.org/officeDocument/2006/relationships/hyperlink" Target="http://www.konkoly.hu/cgi-bin/IBVS?4670" TargetMode="External"/><Relationship Id="rId88" Type="http://schemas.openxmlformats.org/officeDocument/2006/relationships/hyperlink" Target="http://www.konkoly.hu/cgi-bin/IBVS?4751" TargetMode="External"/><Relationship Id="rId91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konkoly.hu/cgi-bin/IBVS?1701" TargetMode="External"/><Relationship Id="rId6" Type="http://schemas.openxmlformats.org/officeDocument/2006/relationships/hyperlink" Target="http://www.konkoly.hu/cgi-bin/IBVS?4435" TargetMode="External"/><Relationship Id="rId15" Type="http://schemas.openxmlformats.org/officeDocument/2006/relationships/hyperlink" Target="http://www.konkoly.hu/cgi-bin/IBVS?4380" TargetMode="External"/><Relationship Id="rId23" Type="http://schemas.openxmlformats.org/officeDocument/2006/relationships/hyperlink" Target="http://www.konkoly.hu/cgi-bin/IBVS?4435" TargetMode="External"/><Relationship Id="rId28" Type="http://schemas.openxmlformats.org/officeDocument/2006/relationships/hyperlink" Target="http://www.konkoly.hu/cgi-bin/IBVS?4435" TargetMode="External"/><Relationship Id="rId36" Type="http://schemas.openxmlformats.org/officeDocument/2006/relationships/hyperlink" Target="http://www.konkoly.hu/cgi-bin/IBVS?5056" TargetMode="External"/><Relationship Id="rId49" Type="http://schemas.openxmlformats.org/officeDocument/2006/relationships/hyperlink" Target="http://www.konkoly.hu/cgi-bin/IBVS?5592" TargetMode="External"/><Relationship Id="rId57" Type="http://schemas.openxmlformats.org/officeDocument/2006/relationships/hyperlink" Target="http://www.konkoly.hu/cgi-bin/IBVS?5938" TargetMode="External"/><Relationship Id="rId10" Type="http://schemas.openxmlformats.org/officeDocument/2006/relationships/hyperlink" Target="http://www.bav-astro.de/sfs/BAVM_link.php?BAVMnr=59" TargetMode="External"/><Relationship Id="rId31" Type="http://schemas.openxmlformats.org/officeDocument/2006/relationships/hyperlink" Target="http://www.konkoly.hu/cgi-bin/IBVS?4435" TargetMode="External"/><Relationship Id="rId44" Type="http://schemas.openxmlformats.org/officeDocument/2006/relationships/hyperlink" Target="http://www.konkoly.hu/cgi-bin/IBVS?5360" TargetMode="External"/><Relationship Id="rId52" Type="http://schemas.openxmlformats.org/officeDocument/2006/relationships/hyperlink" Target="http://www.konkoly.hu/cgi-bin/IBVS?5814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konkoly.hu/cgi-bin/IBVS?6044" TargetMode="External"/><Relationship Id="rId73" Type="http://schemas.openxmlformats.org/officeDocument/2006/relationships/hyperlink" Target="http://www.bav-astro.de/sfs/BAVM_link.php?BAVMnr=238" TargetMode="External"/><Relationship Id="rId78" Type="http://schemas.openxmlformats.org/officeDocument/2006/relationships/hyperlink" Target="http://www.bav-astro.de/sfs/BAVM_link.php?BAVMnr=238" TargetMode="External"/><Relationship Id="rId81" Type="http://schemas.openxmlformats.org/officeDocument/2006/relationships/hyperlink" Target="http://www.konkoly.hu/cgi-bin/IBVS?1812" TargetMode="External"/><Relationship Id="rId86" Type="http://schemas.openxmlformats.org/officeDocument/2006/relationships/hyperlink" Target="http://www.konkoly.hu/cgi-bin/IBVS?4751" TargetMode="External"/><Relationship Id="rId4" Type="http://schemas.openxmlformats.org/officeDocument/2006/relationships/hyperlink" Target="http://www.konkoly.hu/cgi-bin/IBVS?1843" TargetMode="External"/><Relationship Id="rId9" Type="http://schemas.openxmlformats.org/officeDocument/2006/relationships/hyperlink" Target="http://www.konkoly.hu/cgi-bin/IBVS?44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5"/>
  <sheetViews>
    <sheetView tabSelected="1" workbookViewId="0">
      <pane ySplit="20" topLeftCell="A225" activePane="bottomLeft" state="frozen"/>
      <selection pane="bottomLeft" activeCell="D9" sqref="D9"/>
    </sheetView>
  </sheetViews>
  <sheetFormatPr defaultColWidth="10.28515625" defaultRowHeight="12.75" x14ac:dyDescent="0.2"/>
  <cols>
    <col min="1" max="1" width="16.28515625" style="1" customWidth="1"/>
    <col min="2" max="2" width="4.7109375" style="1" customWidth="1"/>
    <col min="3" max="3" width="12.5703125" style="1" customWidth="1"/>
    <col min="4" max="4" width="10.5703125" style="1" customWidth="1"/>
    <col min="5" max="5" width="11" style="1" customWidth="1"/>
    <col min="6" max="6" width="15.42578125" style="1" customWidth="1"/>
    <col min="7" max="7" width="11" style="2" customWidth="1"/>
    <col min="8" max="13" width="9" style="1" customWidth="1"/>
    <col min="14" max="14" width="9" style="3" customWidth="1"/>
    <col min="15" max="18" width="9" style="1" customWidth="1"/>
    <col min="19" max="19" width="12.42578125" style="4" customWidth="1"/>
    <col min="20" max="20" width="10.28515625" style="1"/>
    <col min="21" max="21" width="10.28515625" style="5"/>
    <col min="22" max="16384" width="10.28515625" style="1"/>
  </cols>
  <sheetData>
    <row r="1" spans="1:20" ht="20.25" x14ac:dyDescent="0.3">
      <c r="A1" s="6" t="s">
        <v>0</v>
      </c>
      <c r="C1" s="7"/>
      <c r="D1" s="7"/>
    </row>
    <row r="2" spans="1:20" x14ac:dyDescent="0.2">
      <c r="A2" s="1" t="s">
        <v>1</v>
      </c>
      <c r="B2" s="1" t="s">
        <v>2</v>
      </c>
      <c r="C2" s="7"/>
      <c r="D2" s="7"/>
    </row>
    <row r="3" spans="1:20" x14ac:dyDescent="0.2">
      <c r="A3" s="8" t="s">
        <v>3</v>
      </c>
    </row>
    <row r="4" spans="1:20" x14ac:dyDescent="0.2">
      <c r="A4" s="9" t="s">
        <v>4</v>
      </c>
      <c r="C4" s="10">
        <v>44664.799299999999</v>
      </c>
      <c r="D4" s="11">
        <v>0.43872990000000001</v>
      </c>
      <c r="E4" s="1" t="s">
        <v>5</v>
      </c>
    </row>
    <row r="5" spans="1:20" x14ac:dyDescent="0.2">
      <c r="A5" s="12" t="s">
        <v>6</v>
      </c>
      <c r="B5"/>
      <c r="C5" s="13">
        <v>-9.5</v>
      </c>
      <c r="D5" t="s">
        <v>7</v>
      </c>
    </row>
    <row r="6" spans="1:20" x14ac:dyDescent="0.2">
      <c r="A6" s="9" t="s">
        <v>8</v>
      </c>
    </row>
    <row r="7" spans="1:20" x14ac:dyDescent="0.2">
      <c r="A7" s="1" t="s">
        <v>9</v>
      </c>
      <c r="C7" s="1">
        <v>44664.799299999999</v>
      </c>
    </row>
    <row r="8" spans="1:20" x14ac:dyDescent="0.2">
      <c r="A8" s="1" t="s">
        <v>10</v>
      </c>
      <c r="C8" s="1">
        <v>0.43872990000000001</v>
      </c>
      <c r="F8" s="14"/>
    </row>
    <row r="9" spans="1:20" x14ac:dyDescent="0.2">
      <c r="A9" s="15" t="s">
        <v>11</v>
      </c>
      <c r="B9" s="16">
        <v>180</v>
      </c>
      <c r="C9" s="15" t="str">
        <f>"F"&amp;B9</f>
        <v>F180</v>
      </c>
      <c r="D9" s="15" t="str">
        <f>"G"&amp;B9</f>
        <v>G180</v>
      </c>
      <c r="F9" s="17"/>
    </row>
    <row r="10" spans="1:20" x14ac:dyDescent="0.2">
      <c r="C10" s="18" t="s">
        <v>12</v>
      </c>
      <c r="D10" s="18" t="s">
        <v>13</v>
      </c>
      <c r="F10" s="19"/>
      <c r="G10" s="20" t="str">
        <f>"G"&amp;F9</f>
        <v>G</v>
      </c>
      <c r="S10" s="21" t="s">
        <v>14</v>
      </c>
      <c r="T10" s="18" t="s">
        <v>15</v>
      </c>
    </row>
    <row r="11" spans="1:20" x14ac:dyDescent="0.2">
      <c r="A11" s="1" t="s">
        <v>16</v>
      </c>
      <c r="C11" s="22">
        <f ca="1">INTERCEPT(INDIRECT(D9):G996,INDIRECT(C9):$F996)</f>
        <v>5.8301262668049109E-2</v>
      </c>
      <c r="D11" s="1">
        <f>+E11*F11</f>
        <v>1.9561805694197982E-2</v>
      </c>
      <c r="E11" s="23">
        <v>1.9561805694197982E-2</v>
      </c>
      <c r="F11" s="1">
        <v>1</v>
      </c>
      <c r="S11" s="1">
        <v>2.2570024032670884E-2</v>
      </c>
      <c r="T11" s="1">
        <v>2.2570024032670884E-2</v>
      </c>
    </row>
    <row r="12" spans="1:20" x14ac:dyDescent="0.2">
      <c r="A12" s="1" t="s">
        <v>17</v>
      </c>
      <c r="C12" s="22">
        <f ca="1">SLOPE(INDIRECT(D9):G996,INDIRECT(C9):$F996)</f>
        <v>-5.701353680317821E-6</v>
      </c>
      <c r="D12" s="1">
        <f>+E12*F12</f>
        <v>-2.3324905957661684E-6</v>
      </c>
      <c r="E12" s="24">
        <v>-2.3324905957661683E-2</v>
      </c>
      <c r="F12" s="14">
        <v>1E-4</v>
      </c>
      <c r="S12" s="1">
        <v>-2.718831949754243E-2</v>
      </c>
      <c r="T12" s="1">
        <v>-2.718831949754243E-2</v>
      </c>
    </row>
    <row r="13" spans="1:20" x14ac:dyDescent="0.2">
      <c r="A13" s="1" t="s">
        <v>18</v>
      </c>
      <c r="D13" s="1">
        <f>+E13*F13</f>
        <v>-6.6721231636421231E-11</v>
      </c>
      <c r="E13" s="25">
        <v>-6.6721231636421227E-3</v>
      </c>
      <c r="F13" s="14">
        <v>1E-8</v>
      </c>
      <c r="S13" s="1">
        <v>-5.4964282618603713E-3</v>
      </c>
      <c r="T13" s="1">
        <v>-5.4964282618603713E-3</v>
      </c>
    </row>
    <row r="14" spans="1:20" x14ac:dyDescent="0.2">
      <c r="A14" s="1" t="s">
        <v>19</v>
      </c>
      <c r="E14" s="1">
        <f>SUM(V21:V255)</f>
        <v>2.7361342908585554E-3</v>
      </c>
      <c r="S14" s="1">
        <v>1.0200617642464578E-4</v>
      </c>
      <c r="T14" s="1">
        <v>1.1645049396864023E-4</v>
      </c>
    </row>
    <row r="15" spans="1:20" x14ac:dyDescent="0.2">
      <c r="A15" s="9" t="s">
        <v>20</v>
      </c>
      <c r="C15" s="26">
        <f ca="1">(C7+C11)+(C8+C12)*INT(MAX(F21:F3524))</f>
        <v>59570.512250271378</v>
      </c>
      <c r="D15" s="27">
        <f>+C7+INT(MAX(F21:F1579))*C8+D11+D12*INT(MAX(F21:F4014))+D13*INT(MAX(F21:F4041)^2)</f>
        <v>59570.510951578333</v>
      </c>
      <c r="E15" s="28" t="s">
        <v>21</v>
      </c>
      <c r="F15" s="13">
        <v>1</v>
      </c>
    </row>
    <row r="16" spans="1:20" x14ac:dyDescent="0.2">
      <c r="A16" s="9" t="s">
        <v>22</v>
      </c>
      <c r="C16" s="26">
        <f ca="1">+C8+C12</f>
        <v>0.43872419864631967</v>
      </c>
      <c r="D16" s="20">
        <f>+C8+D12+2*D13*MAX(F21:F118)</f>
        <v>0.4387270073179434</v>
      </c>
      <c r="E16" s="28" t="s">
        <v>23</v>
      </c>
      <c r="F16" s="29">
        <f ca="1">NOW()+15018.5+$C$5/24</f>
        <v>60093.703082175925</v>
      </c>
    </row>
    <row r="17" spans="1:33" x14ac:dyDescent="0.2">
      <c r="A17" s="1" t="s">
        <v>24</v>
      </c>
      <c r="C17" s="1">
        <f>COUNT(C21:C4730)</f>
        <v>225</v>
      </c>
      <c r="E17" s="28" t="s">
        <v>25</v>
      </c>
      <c r="F17" s="29">
        <f ca="1">ROUND(2*(F16-$C$7)/$C$8,0)/2+F15</f>
        <v>35168</v>
      </c>
      <c r="S17" s="1"/>
    </row>
    <row r="18" spans="1:33" x14ac:dyDescent="0.2">
      <c r="A18" s="9" t="s">
        <v>26</v>
      </c>
      <c r="C18" s="30">
        <f ca="1">+C15</f>
        <v>59570.512250271378</v>
      </c>
      <c r="D18" s="31">
        <f ca="1">C16</f>
        <v>0.43872419864631967</v>
      </c>
      <c r="E18" s="28" t="s">
        <v>27</v>
      </c>
      <c r="F18" s="27">
        <f ca="1">ROUND(2*(F16-$C$15)/$C$16,0)/2+F15</f>
        <v>1193.5</v>
      </c>
      <c r="S18" s="1"/>
    </row>
    <row r="19" spans="1:33" x14ac:dyDescent="0.2">
      <c r="A19" s="9" t="s">
        <v>28</v>
      </c>
      <c r="C19" s="32">
        <f>D15</f>
        <v>59570.510951578333</v>
      </c>
      <c r="D19" s="136">
        <f>+D16</f>
        <v>0.4387270073179434</v>
      </c>
      <c r="E19" s="28" t="s">
        <v>29</v>
      </c>
      <c r="F19" s="34">
        <f ca="1">+$C$15+$C$16*F18-15018.5-$C$5/24</f>
        <v>45076.025414689095</v>
      </c>
      <c r="H19" s="1" t="s">
        <v>30</v>
      </c>
      <c r="I19" s="1" t="s">
        <v>31</v>
      </c>
      <c r="J19" s="1" t="s">
        <v>32</v>
      </c>
      <c r="S19" s="1"/>
    </row>
    <row r="20" spans="1:33" x14ac:dyDescent="0.2">
      <c r="A20" s="18" t="s">
        <v>33</v>
      </c>
      <c r="B20" s="35" t="s">
        <v>34</v>
      </c>
      <c r="C20" s="35" t="s">
        <v>35</v>
      </c>
      <c r="D20" s="35" t="s">
        <v>36</v>
      </c>
      <c r="E20" s="35" t="s">
        <v>37</v>
      </c>
      <c r="F20" s="35" t="s">
        <v>38</v>
      </c>
      <c r="G20" s="36" t="s">
        <v>39</v>
      </c>
      <c r="H20" s="37" t="s">
        <v>40</v>
      </c>
      <c r="I20" s="37" t="s">
        <v>41</v>
      </c>
      <c r="J20" s="37" t="s">
        <v>42</v>
      </c>
      <c r="K20" s="37" t="s">
        <v>43</v>
      </c>
      <c r="L20" s="37" t="s">
        <v>44</v>
      </c>
      <c r="M20" s="37" t="s">
        <v>45</v>
      </c>
      <c r="N20" s="38" t="s">
        <v>46</v>
      </c>
      <c r="O20" s="37" t="s">
        <v>47</v>
      </c>
      <c r="P20" s="37" t="s">
        <v>48</v>
      </c>
      <c r="Q20" s="37"/>
      <c r="R20" s="37"/>
      <c r="S20" s="35" t="s">
        <v>49</v>
      </c>
      <c r="T20" s="39" t="s">
        <v>50</v>
      </c>
      <c r="U20" s="39" t="s">
        <v>51</v>
      </c>
      <c r="V20" s="39" t="s">
        <v>52</v>
      </c>
    </row>
    <row r="21" spans="1:33" x14ac:dyDescent="0.2">
      <c r="A21" s="40" t="s">
        <v>53</v>
      </c>
      <c r="C21" s="2">
        <v>38045.002</v>
      </c>
      <c r="D21" s="2"/>
      <c r="E21" s="41">
        <f t="shared" ref="E21:E84" si="0">+(C21-C$7)/C$8</f>
        <v>-15088.548330077339</v>
      </c>
      <c r="F21" s="42">
        <f t="shared" ref="F21:F26" si="1">ROUND(2*E21,0)/2+0.5</f>
        <v>-15088</v>
      </c>
      <c r="G21" s="43">
        <f t="shared" ref="G21:G52" si="2">+C21-(C$7+F21*C$8)</f>
        <v>-0.24056879999989178</v>
      </c>
      <c r="H21" s="41"/>
      <c r="I21" s="41"/>
      <c r="J21" s="44">
        <f t="shared" ref="J21:J39" si="3">G21</f>
        <v>-0.24056879999989178</v>
      </c>
      <c r="K21" s="41"/>
      <c r="L21" s="41"/>
      <c r="M21" s="41"/>
      <c r="O21" s="41"/>
      <c r="P21" s="41"/>
      <c r="Q21" s="41"/>
      <c r="R21" s="41"/>
      <c r="S21" s="134">
        <f t="shared" ref="S21:S84" si="4">C21-15018.5</f>
        <v>23026.502</v>
      </c>
      <c r="T21" s="4"/>
    </row>
    <row r="22" spans="1:33" x14ac:dyDescent="0.2">
      <c r="A22" s="27" t="s">
        <v>53</v>
      </c>
      <c r="C22" s="2">
        <v>38045.878499999999</v>
      </c>
      <c r="D22" s="2"/>
      <c r="E22" s="41">
        <f t="shared" si="0"/>
        <v>-15086.550517755913</v>
      </c>
      <c r="F22" s="42">
        <f t="shared" si="1"/>
        <v>-15086</v>
      </c>
      <c r="G22" s="43">
        <f t="shared" si="2"/>
        <v>-0.24152859999594511</v>
      </c>
      <c r="H22" s="41"/>
      <c r="I22" s="41"/>
      <c r="J22" s="45">
        <f t="shared" si="3"/>
        <v>-0.24152859999594511</v>
      </c>
      <c r="K22" s="41"/>
      <c r="L22" s="41"/>
      <c r="M22" s="41"/>
      <c r="O22" s="41"/>
      <c r="P22" s="41"/>
      <c r="Q22" s="41"/>
      <c r="R22" s="41"/>
      <c r="S22" s="134">
        <f t="shared" si="4"/>
        <v>23027.378499999999</v>
      </c>
      <c r="T22" s="4"/>
    </row>
    <row r="23" spans="1:33" x14ac:dyDescent="0.2">
      <c r="A23" s="27" t="s">
        <v>53</v>
      </c>
      <c r="C23" s="2">
        <v>38046.974000000002</v>
      </c>
      <c r="D23" s="2"/>
      <c r="E23" s="41">
        <f t="shared" si="0"/>
        <v>-15084.053537267455</v>
      </c>
      <c r="F23" s="42">
        <f t="shared" si="1"/>
        <v>-15083.5</v>
      </c>
      <c r="G23" s="43">
        <f t="shared" si="2"/>
        <v>-0.24285334999876795</v>
      </c>
      <c r="H23" s="41"/>
      <c r="I23" s="41"/>
      <c r="J23" s="45">
        <f t="shared" si="3"/>
        <v>-0.24285334999876795</v>
      </c>
      <c r="K23" s="41"/>
      <c r="L23" s="41"/>
      <c r="M23" s="41"/>
      <c r="O23" s="41"/>
      <c r="P23" s="41"/>
      <c r="Q23" s="41"/>
      <c r="R23" s="41"/>
      <c r="S23" s="134">
        <f t="shared" si="4"/>
        <v>23028.474000000002</v>
      </c>
      <c r="T23" s="4"/>
    </row>
    <row r="24" spans="1:33" x14ac:dyDescent="0.2">
      <c r="A24" s="27" t="s">
        <v>53</v>
      </c>
      <c r="C24" s="2">
        <v>38089.970699999998</v>
      </c>
      <c r="D24" s="2"/>
      <c r="E24" s="41">
        <f t="shared" si="0"/>
        <v>-14986.050870934487</v>
      </c>
      <c r="F24" s="42">
        <f t="shared" si="1"/>
        <v>-14985.5</v>
      </c>
      <c r="G24" s="43">
        <f t="shared" si="2"/>
        <v>-0.24168354999710573</v>
      </c>
      <c r="H24" s="41"/>
      <c r="I24" s="41"/>
      <c r="J24" s="45">
        <f t="shared" si="3"/>
        <v>-0.24168354999710573</v>
      </c>
      <c r="K24" s="41"/>
      <c r="L24" s="41"/>
      <c r="M24" s="41"/>
      <c r="O24" s="41"/>
      <c r="P24" s="41"/>
      <c r="Q24" s="41"/>
      <c r="R24" s="41"/>
      <c r="S24" s="134">
        <f t="shared" si="4"/>
        <v>23071.470699999998</v>
      </c>
      <c r="T24" s="4"/>
    </row>
    <row r="25" spans="1:33" x14ac:dyDescent="0.2">
      <c r="A25" s="27" t="s">
        <v>54</v>
      </c>
      <c r="C25" s="2">
        <v>38487.682500000003</v>
      </c>
      <c r="D25" s="2"/>
      <c r="E25" s="41">
        <f t="shared" si="0"/>
        <v>-14079.543701033361</v>
      </c>
      <c r="F25" s="42">
        <f t="shared" si="1"/>
        <v>-14079</v>
      </c>
      <c r="G25" s="43">
        <f t="shared" si="2"/>
        <v>-0.23853789999702713</v>
      </c>
      <c r="H25" s="41"/>
      <c r="I25" s="41"/>
      <c r="J25" s="45">
        <f t="shared" si="3"/>
        <v>-0.23853789999702713</v>
      </c>
      <c r="K25" s="41"/>
      <c r="L25" s="41"/>
      <c r="M25" s="41"/>
      <c r="O25" s="41"/>
      <c r="P25" s="41"/>
      <c r="Q25" s="41"/>
      <c r="R25" s="41"/>
      <c r="S25" s="134">
        <f t="shared" si="4"/>
        <v>23469.182500000003</v>
      </c>
      <c r="T25" s="4"/>
    </row>
    <row r="26" spans="1:33" x14ac:dyDescent="0.2">
      <c r="A26" s="27" t="s">
        <v>54</v>
      </c>
      <c r="C26" s="2">
        <v>38501.719499999999</v>
      </c>
      <c r="D26" s="2"/>
      <c r="E26" s="41">
        <f t="shared" si="0"/>
        <v>-14047.549072903395</v>
      </c>
      <c r="F26" s="42">
        <f t="shared" si="1"/>
        <v>-14047</v>
      </c>
      <c r="G26" s="43">
        <f t="shared" si="2"/>
        <v>-0.24089470000035362</v>
      </c>
      <c r="H26" s="41"/>
      <c r="I26" s="41"/>
      <c r="J26" s="45">
        <f t="shared" si="3"/>
        <v>-0.24089470000035362</v>
      </c>
      <c r="K26" s="41"/>
      <c r="L26" s="41"/>
      <c r="M26" s="41"/>
      <c r="O26" s="41"/>
      <c r="P26" s="41"/>
      <c r="Q26" s="41"/>
      <c r="R26" s="41"/>
      <c r="S26" s="134">
        <f t="shared" si="4"/>
        <v>23483.219499999999</v>
      </c>
      <c r="T26" s="4"/>
    </row>
    <row r="27" spans="1:33" x14ac:dyDescent="0.2">
      <c r="A27" s="27" t="s">
        <v>55</v>
      </c>
      <c r="C27" s="2">
        <v>41333.517800000001</v>
      </c>
      <c r="D27" s="2"/>
      <c r="E27" s="41">
        <f t="shared" si="0"/>
        <v>-7593.0122382814516</v>
      </c>
      <c r="F27" s="1">
        <f t="shared" ref="F27:F90" si="5">ROUND(2*E27,0)/2</f>
        <v>-7593</v>
      </c>
      <c r="G27" s="43">
        <f t="shared" si="2"/>
        <v>-5.3692999936174601E-3</v>
      </c>
      <c r="H27" s="41"/>
      <c r="I27" s="41"/>
      <c r="J27" s="45">
        <f t="shared" si="3"/>
        <v>-5.3692999936174601E-3</v>
      </c>
      <c r="K27" s="41"/>
      <c r="L27" s="41"/>
      <c r="M27" s="41"/>
      <c r="O27" s="41"/>
      <c r="P27" s="41">
        <f>+D$11+D$12*F27+D$13*F27^2</f>
        <v>3.3425684318236573E-2</v>
      </c>
      <c r="Q27" s="41"/>
      <c r="R27" s="41"/>
      <c r="S27" s="134">
        <f t="shared" si="4"/>
        <v>26315.017800000001</v>
      </c>
      <c r="T27" s="4"/>
    </row>
    <row r="28" spans="1:33" x14ac:dyDescent="0.2">
      <c r="A28" s="27" t="s">
        <v>55</v>
      </c>
      <c r="C28" s="2">
        <v>41336.589800000002</v>
      </c>
      <c r="D28" s="2"/>
      <c r="E28" s="41">
        <f t="shared" si="0"/>
        <v>-7586.0102081029745</v>
      </c>
      <c r="F28" s="1">
        <f t="shared" si="5"/>
        <v>-7586</v>
      </c>
      <c r="G28" s="43">
        <f t="shared" si="2"/>
        <v>-4.4785999998566695E-3</v>
      </c>
      <c r="H28" s="41"/>
      <c r="I28" s="41"/>
      <c r="J28" s="45">
        <f t="shared" si="3"/>
        <v>-4.4785999998566695E-3</v>
      </c>
      <c r="K28" s="41"/>
      <c r="L28" s="41"/>
      <c r="M28" s="41"/>
      <c r="O28" s="41"/>
      <c r="P28" s="41">
        <f>+D$11+D$12*F28+D$13*F28^2</f>
        <v>3.3416446215091281E-2</v>
      </c>
      <c r="Q28" s="41"/>
      <c r="R28" s="41"/>
      <c r="S28" s="134">
        <f t="shared" si="4"/>
        <v>26318.089800000002</v>
      </c>
      <c r="T28" s="4"/>
    </row>
    <row r="29" spans="1:33" x14ac:dyDescent="0.2">
      <c r="A29" s="27" t="s">
        <v>56</v>
      </c>
      <c r="C29" s="2">
        <v>42074.538</v>
      </c>
      <c r="D29" s="2"/>
      <c r="E29" s="41">
        <f t="shared" si="0"/>
        <v>-5903.999932532518</v>
      </c>
      <c r="F29" s="1">
        <f t="shared" si="5"/>
        <v>-5904</v>
      </c>
      <c r="G29" s="43">
        <f t="shared" si="2"/>
        <v>2.9599999834317714E-5</v>
      </c>
      <c r="H29" s="41"/>
      <c r="I29" s="41"/>
      <c r="J29" s="45">
        <f t="shared" si="3"/>
        <v>2.9599999834317714E-5</v>
      </c>
      <c r="K29" s="41"/>
      <c r="L29" s="41"/>
      <c r="M29" s="41"/>
      <c r="O29" s="41"/>
      <c r="P29" s="41">
        <f>+D$11+D$12*F29+D$13*F29^2</f>
        <v>3.1007113788664675E-2</v>
      </c>
      <c r="Q29" s="41"/>
      <c r="R29" s="41"/>
      <c r="S29" s="134">
        <f t="shared" si="4"/>
        <v>27056.038</v>
      </c>
      <c r="T29" s="4"/>
    </row>
    <row r="30" spans="1:33" x14ac:dyDescent="0.2">
      <c r="A30" s="1" t="s">
        <v>57</v>
      </c>
      <c r="B30" s="5" t="s">
        <v>58</v>
      </c>
      <c r="C30" s="2">
        <v>42091.430200000003</v>
      </c>
      <c r="D30" s="2"/>
      <c r="E30" s="1">
        <f t="shared" si="0"/>
        <v>-5865.4974279163471</v>
      </c>
      <c r="F30" s="1">
        <f t="shared" si="5"/>
        <v>-5865.5</v>
      </c>
      <c r="G30" s="43">
        <f t="shared" si="2"/>
        <v>1.1284500069450587E-3</v>
      </c>
      <c r="J30" s="3">
        <f t="shared" si="3"/>
        <v>1.1284500069450587E-3</v>
      </c>
      <c r="P30" s="1">
        <f t="shared" ref="P30:P93" si="6">E$11*F$11+E$12*F$12*F30+E$13*F$13*F30^2</f>
        <v>3.0947546008853855E-2</v>
      </c>
      <c r="S30" s="134">
        <f t="shared" si="4"/>
        <v>27072.930200000003</v>
      </c>
      <c r="AC30" s="1" t="s">
        <v>59</v>
      </c>
      <c r="AG30" s="1" t="s">
        <v>60</v>
      </c>
    </row>
    <row r="31" spans="1:33" x14ac:dyDescent="0.2">
      <c r="A31" s="1" t="s">
        <v>57</v>
      </c>
      <c r="B31" s="5"/>
      <c r="C31" s="2">
        <v>42096.474499999997</v>
      </c>
      <c r="D31" s="2"/>
      <c r="E31" s="1">
        <f t="shared" si="0"/>
        <v>-5853.9999211359927</v>
      </c>
      <c r="F31" s="1">
        <f t="shared" si="5"/>
        <v>-5854</v>
      </c>
      <c r="G31" s="43">
        <f t="shared" si="2"/>
        <v>3.4600001526996493E-5</v>
      </c>
      <c r="J31" s="3">
        <f t="shared" si="3"/>
        <v>3.4600001526996493E-5</v>
      </c>
      <c r="P31" s="1">
        <f t="shared" si="6"/>
        <v>3.0929714670955413E-2</v>
      </c>
      <c r="S31" s="134">
        <f t="shared" si="4"/>
        <v>27077.974499999997</v>
      </c>
      <c r="AC31" s="1" t="s">
        <v>59</v>
      </c>
      <c r="AG31" s="1" t="s">
        <v>60</v>
      </c>
    </row>
    <row r="32" spans="1:33" x14ac:dyDescent="0.2">
      <c r="A32" s="1" t="s">
        <v>57</v>
      </c>
      <c r="B32" s="5"/>
      <c r="C32" s="2">
        <v>42107.442499999997</v>
      </c>
      <c r="D32" s="2"/>
      <c r="E32" s="1">
        <f t="shared" si="0"/>
        <v>-5829.0004852643997</v>
      </c>
      <c r="F32" s="1">
        <f t="shared" si="5"/>
        <v>-5829</v>
      </c>
      <c r="G32" s="43">
        <f t="shared" si="2"/>
        <v>-2.1289999858709052E-4</v>
      </c>
      <c r="J32" s="3">
        <f t="shared" si="3"/>
        <v>-2.1289999858709052E-4</v>
      </c>
      <c r="P32" s="1">
        <f t="shared" si="6"/>
        <v>3.0890890009791467E-2</v>
      </c>
      <c r="S32" s="134">
        <f t="shared" si="4"/>
        <v>27088.942499999997</v>
      </c>
      <c r="AC32" s="1" t="s">
        <v>59</v>
      </c>
      <c r="AG32" s="1" t="s">
        <v>60</v>
      </c>
    </row>
    <row r="33" spans="1:33" x14ac:dyDescent="0.2">
      <c r="A33" s="1" t="s">
        <v>57</v>
      </c>
      <c r="B33" s="5" t="s">
        <v>58</v>
      </c>
      <c r="C33" s="2">
        <v>42108.539299999997</v>
      </c>
      <c r="D33" s="2"/>
      <c r="E33" s="1">
        <f t="shared" si="0"/>
        <v>-5826.5005416772419</v>
      </c>
      <c r="F33" s="1">
        <f t="shared" si="5"/>
        <v>-5826.5</v>
      </c>
      <c r="G33" s="43">
        <f t="shared" si="2"/>
        <v>-2.3765000514686108E-4</v>
      </c>
      <c r="J33" s="3">
        <f t="shared" si="3"/>
        <v>-2.3765000514686108E-4</v>
      </c>
      <c r="P33" s="1">
        <f t="shared" si="6"/>
        <v>3.0887002956590397E-2</v>
      </c>
      <c r="S33" s="134">
        <f t="shared" si="4"/>
        <v>27090.039299999997</v>
      </c>
      <c r="AC33" s="1" t="s">
        <v>59</v>
      </c>
      <c r="AG33" s="1" t="s">
        <v>60</v>
      </c>
    </row>
    <row r="34" spans="1:33" x14ac:dyDescent="0.2">
      <c r="A34" s="1" t="s">
        <v>57</v>
      </c>
      <c r="B34" s="5" t="s">
        <v>58</v>
      </c>
      <c r="C34" s="2">
        <v>42134.424899999998</v>
      </c>
      <c r="D34" s="2"/>
      <c r="E34" s="1">
        <f t="shared" si="0"/>
        <v>-5767.4993201967782</v>
      </c>
      <c r="F34" s="1">
        <f t="shared" si="5"/>
        <v>-5767.5</v>
      </c>
      <c r="G34" s="43">
        <f t="shared" si="2"/>
        <v>2.9825000092387199E-4</v>
      </c>
      <c r="J34" s="3">
        <f t="shared" si="3"/>
        <v>2.9825000092387199E-4</v>
      </c>
      <c r="P34" s="1">
        <f t="shared" si="6"/>
        <v>3.0795026403056164E-2</v>
      </c>
      <c r="S34" s="134">
        <f t="shared" si="4"/>
        <v>27115.924899999998</v>
      </c>
      <c r="AC34" s="1" t="s">
        <v>59</v>
      </c>
      <c r="AG34" s="1" t="s">
        <v>60</v>
      </c>
    </row>
    <row r="35" spans="1:33" x14ac:dyDescent="0.2">
      <c r="A35" s="1" t="s">
        <v>57</v>
      </c>
      <c r="B35" s="5"/>
      <c r="C35" s="2">
        <v>42140.347000000002</v>
      </c>
      <c r="D35" s="2"/>
      <c r="E35" s="1">
        <f t="shared" si="0"/>
        <v>-5754.0010379962641</v>
      </c>
      <c r="F35" s="1">
        <f t="shared" si="5"/>
        <v>-5754</v>
      </c>
      <c r="G35" s="43">
        <f t="shared" si="2"/>
        <v>-4.5539999700849876E-4</v>
      </c>
      <c r="J35" s="3">
        <f t="shared" si="3"/>
        <v>-4.5539999700849876E-4</v>
      </c>
      <c r="P35" s="1">
        <f t="shared" si="6"/>
        <v>3.0773915617062358E-2</v>
      </c>
      <c r="S35" s="134">
        <f t="shared" si="4"/>
        <v>27121.847000000002</v>
      </c>
      <c r="AC35" s="1" t="s">
        <v>59</v>
      </c>
      <c r="AG35" s="1" t="s">
        <v>60</v>
      </c>
    </row>
    <row r="36" spans="1:33" x14ac:dyDescent="0.2">
      <c r="A36" s="1" t="s">
        <v>57</v>
      </c>
      <c r="B36" s="5" t="s">
        <v>58</v>
      </c>
      <c r="C36" s="2">
        <v>42148.464800000002</v>
      </c>
      <c r="D36" s="2"/>
      <c r="E36" s="1">
        <f t="shared" si="0"/>
        <v>-5735.4980820773717</v>
      </c>
      <c r="F36" s="1">
        <f t="shared" si="5"/>
        <v>-5735.5</v>
      </c>
      <c r="G36" s="43">
        <f t="shared" si="2"/>
        <v>8.4145000437274575E-4</v>
      </c>
      <c r="J36" s="3">
        <f t="shared" si="3"/>
        <v>8.4145000437274575E-4</v>
      </c>
      <c r="P36" s="1">
        <f t="shared" si="6"/>
        <v>3.0744946522472082E-2</v>
      </c>
      <c r="S36" s="134">
        <f t="shared" si="4"/>
        <v>27129.964800000002</v>
      </c>
      <c r="AC36" s="1" t="s">
        <v>59</v>
      </c>
      <c r="AG36" s="1" t="s">
        <v>60</v>
      </c>
    </row>
    <row r="37" spans="1:33" x14ac:dyDescent="0.2">
      <c r="A37" s="1" t="s">
        <v>61</v>
      </c>
      <c r="B37" s="5"/>
      <c r="C37" s="2">
        <v>42151.753900000003</v>
      </c>
      <c r="D37" s="2"/>
      <c r="E37" s="1">
        <f t="shared" si="0"/>
        <v>-5728.0012144145985</v>
      </c>
      <c r="F37" s="1">
        <f t="shared" si="5"/>
        <v>-5728</v>
      </c>
      <c r="G37" s="43">
        <f t="shared" si="2"/>
        <v>-5.3279999701771885E-4</v>
      </c>
      <c r="J37" s="46">
        <f t="shared" si="3"/>
        <v>-5.3279999701771885E-4</v>
      </c>
      <c r="P37" s="1">
        <f t="shared" si="6"/>
        <v>3.0733189284295324E-2</v>
      </c>
      <c r="S37" s="134">
        <f t="shared" si="4"/>
        <v>27133.253900000003</v>
      </c>
      <c r="AC37" s="1" t="s">
        <v>59</v>
      </c>
      <c r="AG37" s="1" t="s">
        <v>60</v>
      </c>
    </row>
    <row r="38" spans="1:33" x14ac:dyDescent="0.2">
      <c r="A38" s="1" t="s">
        <v>61</v>
      </c>
      <c r="B38" s="5" t="s">
        <v>58</v>
      </c>
      <c r="C38" s="2">
        <v>42152.849499999997</v>
      </c>
      <c r="D38" s="2"/>
      <c r="E38" s="1">
        <f t="shared" si="0"/>
        <v>-5725.5040059954936</v>
      </c>
      <c r="F38" s="1">
        <f t="shared" si="5"/>
        <v>-5725.5</v>
      </c>
      <c r="G38" s="43">
        <f t="shared" si="2"/>
        <v>-1.7575500023667701E-3</v>
      </c>
      <c r="J38" s="46">
        <f t="shared" si="3"/>
        <v>-1.7575500023667701E-3</v>
      </c>
      <c r="P38" s="1">
        <f t="shared" si="6"/>
        <v>3.0729268536872269E-2</v>
      </c>
      <c r="S38" s="134">
        <f t="shared" si="4"/>
        <v>27134.349499999997</v>
      </c>
      <c r="AC38" s="1" t="s">
        <v>59</v>
      </c>
      <c r="AG38" s="1" t="s">
        <v>60</v>
      </c>
    </row>
    <row r="39" spans="1:33" x14ac:dyDescent="0.2">
      <c r="A39" s="1" t="s">
        <v>61</v>
      </c>
      <c r="B39" s="5" t="s">
        <v>58</v>
      </c>
      <c r="C39" s="2">
        <v>42153.7287</v>
      </c>
      <c r="D39" s="2"/>
      <c r="E39" s="1">
        <f t="shared" si="0"/>
        <v>-5723.5000395459692</v>
      </c>
      <c r="F39" s="1">
        <f t="shared" si="5"/>
        <v>-5723.5</v>
      </c>
      <c r="G39" s="43">
        <f t="shared" si="2"/>
        <v>-1.7350001144222915E-5</v>
      </c>
      <c r="J39" s="46">
        <f t="shared" si="3"/>
        <v>-1.7350001144222915E-5</v>
      </c>
      <c r="P39" s="1">
        <f t="shared" si="6"/>
        <v>3.072613133844275E-2</v>
      </c>
      <c r="S39" s="134">
        <f t="shared" si="4"/>
        <v>27135.2287</v>
      </c>
      <c r="AC39" s="1" t="s">
        <v>59</v>
      </c>
      <c r="AG39" s="1" t="s">
        <v>60</v>
      </c>
    </row>
    <row r="40" spans="1:33" x14ac:dyDescent="0.2">
      <c r="A40" s="1" t="s">
        <v>57</v>
      </c>
      <c r="B40" s="5"/>
      <c r="C40" s="2">
        <v>42461.5</v>
      </c>
      <c r="D40" s="2"/>
      <c r="E40" s="1">
        <f t="shared" si="0"/>
        <v>-5021.9948537813325</v>
      </c>
      <c r="F40" s="1">
        <f t="shared" si="5"/>
        <v>-5022</v>
      </c>
      <c r="G40" s="43">
        <f t="shared" si="2"/>
        <v>2.2577999989152886E-3</v>
      </c>
      <c r="K40" s="46">
        <f>G40</f>
        <v>2.2577999989152886E-3</v>
      </c>
      <c r="P40" s="1">
        <f t="shared" si="6"/>
        <v>2.9592831711189024E-2</v>
      </c>
      <c r="S40" s="134">
        <f t="shared" si="4"/>
        <v>27443</v>
      </c>
    </row>
    <row r="41" spans="1:33" x14ac:dyDescent="0.2">
      <c r="A41" s="1" t="s">
        <v>62</v>
      </c>
      <c r="B41" s="5" t="s">
        <v>58</v>
      </c>
      <c r="C41" s="47">
        <v>42897.421000000002</v>
      </c>
      <c r="D41" s="47" t="s">
        <v>63</v>
      </c>
      <c r="E41" s="1">
        <f t="shared" si="0"/>
        <v>-4028.3971983673705</v>
      </c>
      <c r="F41" s="1">
        <f t="shared" si="5"/>
        <v>-4028.5</v>
      </c>
      <c r="G41" s="43">
        <f t="shared" si="2"/>
        <v>4.5102150004822761E-2</v>
      </c>
      <c r="P41" s="1">
        <f t="shared" si="6"/>
        <v>2.787543771792575E-2</v>
      </c>
      <c r="S41" s="134">
        <f t="shared" si="4"/>
        <v>27878.921000000002</v>
      </c>
      <c r="W41" s="7">
        <f>G41</f>
        <v>4.5102150004822761E-2</v>
      </c>
    </row>
    <row r="42" spans="1:33" x14ac:dyDescent="0.2">
      <c r="A42" s="1" t="s">
        <v>62</v>
      </c>
      <c r="B42" s="5"/>
      <c r="C42" s="47">
        <v>42898.52</v>
      </c>
      <c r="D42" s="47" t="s">
        <v>63</v>
      </c>
      <c r="E42" s="1">
        <f t="shared" si="0"/>
        <v>-4025.8922403054862</v>
      </c>
      <c r="F42" s="1">
        <f t="shared" si="5"/>
        <v>-4026</v>
      </c>
      <c r="G42" s="43">
        <f t="shared" si="2"/>
        <v>4.7277400000893977E-2</v>
      </c>
      <c r="P42" s="1">
        <f t="shared" si="6"/>
        <v>2.7870950006836873E-2</v>
      </c>
      <c r="S42" s="134">
        <f t="shared" si="4"/>
        <v>27880.019999999997</v>
      </c>
      <c r="W42" s="7">
        <f>G42</f>
        <v>4.7277400000893977E-2</v>
      </c>
    </row>
    <row r="43" spans="1:33" x14ac:dyDescent="0.2">
      <c r="A43" s="1" t="s">
        <v>61</v>
      </c>
      <c r="B43" s="5"/>
      <c r="C43" s="2">
        <v>43159.523999999998</v>
      </c>
      <c r="D43" s="2"/>
      <c r="E43" s="1">
        <f t="shared" si="0"/>
        <v>-3430.9840747120293</v>
      </c>
      <c r="F43" s="1">
        <f t="shared" si="5"/>
        <v>-3431</v>
      </c>
      <c r="G43" s="43">
        <f t="shared" si="2"/>
        <v>6.9868999999016523E-3</v>
      </c>
      <c r="I43" s="46">
        <f t="shared" ref="I43:I56" si="7">G43</f>
        <v>6.9868999999016523E-3</v>
      </c>
      <c r="P43" s="1">
        <f t="shared" si="6"/>
        <v>2.6779154535822119E-2</v>
      </c>
      <c r="S43" s="134">
        <f t="shared" si="4"/>
        <v>28141.023999999998</v>
      </c>
    </row>
    <row r="44" spans="1:33" x14ac:dyDescent="0.2">
      <c r="A44" s="1" t="s">
        <v>61</v>
      </c>
      <c r="B44" s="5"/>
      <c r="C44" s="2">
        <v>43173.561000000002</v>
      </c>
      <c r="D44" s="2"/>
      <c r="E44" s="1">
        <f t="shared" si="0"/>
        <v>-3398.989446582048</v>
      </c>
      <c r="F44" s="1">
        <f t="shared" si="5"/>
        <v>-3399</v>
      </c>
      <c r="G44" s="43">
        <f t="shared" si="2"/>
        <v>4.630100003851112E-3</v>
      </c>
      <c r="I44" s="46">
        <f t="shared" si="7"/>
        <v>4.630100003851112E-3</v>
      </c>
      <c r="P44" s="1">
        <f t="shared" si="6"/>
        <v>2.6719097429144054E-2</v>
      </c>
      <c r="S44" s="134">
        <f t="shared" si="4"/>
        <v>28155.061000000002</v>
      </c>
    </row>
    <row r="45" spans="1:33" x14ac:dyDescent="0.2">
      <c r="A45" s="1" t="s">
        <v>61</v>
      </c>
      <c r="B45" s="5"/>
      <c r="C45" s="2">
        <v>43200.546999999999</v>
      </c>
      <c r="D45" s="2"/>
      <c r="E45" s="1">
        <f t="shared" si="0"/>
        <v>-3337.4800760103199</v>
      </c>
      <c r="F45" s="1">
        <f t="shared" si="5"/>
        <v>-3337.5</v>
      </c>
      <c r="G45" s="43">
        <f t="shared" si="2"/>
        <v>8.7412499997299165E-3</v>
      </c>
      <c r="I45" s="46">
        <f t="shared" si="7"/>
        <v>8.7412499997299165E-3</v>
      </c>
      <c r="P45" s="1">
        <f t="shared" si="6"/>
        <v>2.660329151348494E-2</v>
      </c>
      <c r="S45" s="134">
        <f t="shared" si="4"/>
        <v>28182.046999999999</v>
      </c>
    </row>
    <row r="46" spans="1:33" x14ac:dyDescent="0.2">
      <c r="A46" s="1" t="s">
        <v>61</v>
      </c>
      <c r="B46" s="5" t="s">
        <v>58</v>
      </c>
      <c r="C46" s="2">
        <v>43201.417999999998</v>
      </c>
      <c r="D46" s="2"/>
      <c r="E46" s="1">
        <f t="shared" si="0"/>
        <v>-3335.4947998757343</v>
      </c>
      <c r="F46" s="1">
        <f t="shared" si="5"/>
        <v>-3335.5</v>
      </c>
      <c r="G46" s="43">
        <f t="shared" si="2"/>
        <v>2.2814499970991164E-3</v>
      </c>
      <c r="I46" s="46">
        <f t="shared" si="7"/>
        <v>2.2814499970991164E-3</v>
      </c>
      <c r="P46" s="1">
        <f t="shared" si="6"/>
        <v>2.6599516993850825E-2</v>
      </c>
      <c r="S46" s="134">
        <f t="shared" si="4"/>
        <v>28182.917999999998</v>
      </c>
    </row>
    <row r="47" spans="1:33" x14ac:dyDescent="0.2">
      <c r="A47" s="1" t="s">
        <v>61</v>
      </c>
      <c r="B47" s="5" t="s">
        <v>58</v>
      </c>
      <c r="C47" s="2">
        <v>43215.466999999997</v>
      </c>
      <c r="D47" s="2"/>
      <c r="E47" s="1">
        <f t="shared" si="0"/>
        <v>-3303.4728200653794</v>
      </c>
      <c r="F47" s="1">
        <f t="shared" si="5"/>
        <v>-3303.5</v>
      </c>
      <c r="G47" s="43">
        <f t="shared" si="2"/>
        <v>1.192464999621734E-2</v>
      </c>
      <c r="I47" s="46">
        <f t="shared" si="7"/>
        <v>1.192464999621734E-2</v>
      </c>
      <c r="P47" s="1">
        <f t="shared" si="6"/>
        <v>2.6539052087005004E-2</v>
      </c>
      <c r="S47" s="134">
        <f t="shared" si="4"/>
        <v>28196.966999999997</v>
      </c>
    </row>
    <row r="48" spans="1:33" x14ac:dyDescent="0.2">
      <c r="A48" s="1" t="s">
        <v>61</v>
      </c>
      <c r="B48" s="5" t="s">
        <v>58</v>
      </c>
      <c r="C48" s="2">
        <v>43230.381999999998</v>
      </c>
      <c r="D48" s="2"/>
      <c r="E48" s="1">
        <f t="shared" si="0"/>
        <v>-3269.4769606539262</v>
      </c>
      <c r="F48" s="1">
        <f t="shared" si="5"/>
        <v>-3269.5</v>
      </c>
      <c r="G48" s="43">
        <f t="shared" si="2"/>
        <v>1.0108050002600066E-2</v>
      </c>
      <c r="I48" s="46">
        <f t="shared" si="7"/>
        <v>1.0108050002600066E-2</v>
      </c>
      <c r="P48" s="1">
        <f t="shared" si="6"/>
        <v>2.6474658401037524E-2</v>
      </c>
      <c r="S48" s="134">
        <f t="shared" si="4"/>
        <v>28211.881999999998</v>
      </c>
    </row>
    <row r="49" spans="1:33" x14ac:dyDescent="0.2">
      <c r="A49" s="1" t="s">
        <v>61</v>
      </c>
      <c r="B49" s="5"/>
      <c r="C49" s="2">
        <v>43246.389000000003</v>
      </c>
      <c r="D49" s="2"/>
      <c r="E49" s="1">
        <f t="shared" si="0"/>
        <v>-3232.9920983274583</v>
      </c>
      <c r="F49" s="1">
        <f t="shared" si="5"/>
        <v>-3233</v>
      </c>
      <c r="G49" s="43">
        <f t="shared" si="2"/>
        <v>3.4667000072658993E-3</v>
      </c>
      <c r="I49" s="46">
        <f t="shared" si="7"/>
        <v>3.4667000072658993E-3</v>
      </c>
      <c r="P49" s="1">
        <f t="shared" si="6"/>
        <v>2.6405358194810186E-2</v>
      </c>
      <c r="S49" s="134">
        <f t="shared" si="4"/>
        <v>28227.889000000003</v>
      </c>
    </row>
    <row r="50" spans="1:33" x14ac:dyDescent="0.2">
      <c r="A50" s="1" t="s">
        <v>61</v>
      </c>
      <c r="B50" s="5"/>
      <c r="C50" s="2">
        <v>43246.392999999996</v>
      </c>
      <c r="D50" s="2"/>
      <c r="E50" s="1">
        <f t="shared" si="0"/>
        <v>-3232.982981100678</v>
      </c>
      <c r="F50" s="1">
        <f t="shared" si="5"/>
        <v>-3233</v>
      </c>
      <c r="G50" s="43">
        <f t="shared" si="2"/>
        <v>7.466700000804849E-3</v>
      </c>
      <c r="I50" s="3">
        <f t="shared" si="7"/>
        <v>7.466700000804849E-3</v>
      </c>
      <c r="P50" s="1">
        <f t="shared" si="6"/>
        <v>2.6405358194810186E-2</v>
      </c>
      <c r="S50" s="134">
        <f t="shared" si="4"/>
        <v>28227.892999999996</v>
      </c>
    </row>
    <row r="51" spans="1:33" x14ac:dyDescent="0.2">
      <c r="A51" s="1" t="s">
        <v>61</v>
      </c>
      <c r="B51" s="5" t="s">
        <v>58</v>
      </c>
      <c r="C51" s="2">
        <v>43248.368000000002</v>
      </c>
      <c r="D51" s="2"/>
      <c r="E51" s="1">
        <f t="shared" si="0"/>
        <v>-3228.4813503706873</v>
      </c>
      <c r="F51" s="1">
        <f t="shared" si="5"/>
        <v>-3228.5</v>
      </c>
      <c r="G51" s="43">
        <f t="shared" si="2"/>
        <v>8.1821500061778352E-3</v>
      </c>
      <c r="I51" s="3">
        <f t="shared" si="7"/>
        <v>8.1821500061778352E-3</v>
      </c>
      <c r="P51" s="1">
        <f t="shared" si="6"/>
        <v>2.6396802023701225E-2</v>
      </c>
      <c r="S51" s="134">
        <f t="shared" si="4"/>
        <v>28229.868000000002</v>
      </c>
    </row>
    <row r="52" spans="1:33" x14ac:dyDescent="0.2">
      <c r="A52" s="1" t="s">
        <v>61</v>
      </c>
      <c r="B52" s="5"/>
      <c r="C52" s="2">
        <v>43249.47</v>
      </c>
      <c r="D52" s="2"/>
      <c r="E52" s="1">
        <f t="shared" si="0"/>
        <v>-3225.9695543886969</v>
      </c>
      <c r="F52" s="1">
        <f t="shared" si="5"/>
        <v>-3226</v>
      </c>
      <c r="G52" s="43">
        <f t="shared" si="2"/>
        <v>1.3357399999222253E-2</v>
      </c>
      <c r="I52" s="3">
        <f t="shared" si="7"/>
        <v>1.3357399999222253E-2</v>
      </c>
      <c r="P52" s="1">
        <f t="shared" si="6"/>
        <v>2.6392047427685802E-2</v>
      </c>
      <c r="S52" s="134">
        <f t="shared" si="4"/>
        <v>28230.97</v>
      </c>
    </row>
    <row r="53" spans="1:33" x14ac:dyDescent="0.2">
      <c r="A53" s="1" t="s">
        <v>61</v>
      </c>
      <c r="B53" s="5"/>
      <c r="C53" s="2">
        <v>43250.341</v>
      </c>
      <c r="D53" s="2"/>
      <c r="E53" s="1">
        <f t="shared" si="0"/>
        <v>-3223.9842782541114</v>
      </c>
      <c r="F53" s="1">
        <f t="shared" si="5"/>
        <v>-3224</v>
      </c>
      <c r="G53" s="43">
        <f t="shared" ref="G53:G84" si="8">+C53-(C$7+F53*C$8)</f>
        <v>6.8976000038674101E-3</v>
      </c>
      <c r="I53" s="3">
        <f t="shared" si="7"/>
        <v>6.8976000038674101E-3</v>
      </c>
      <c r="P53" s="1">
        <f t="shared" si="6"/>
        <v>2.6388243150382379E-2</v>
      </c>
      <c r="S53" s="134">
        <f t="shared" si="4"/>
        <v>28231.841</v>
      </c>
    </row>
    <row r="54" spans="1:33" x14ac:dyDescent="0.2">
      <c r="A54" s="1" t="s">
        <v>61</v>
      </c>
      <c r="B54" s="5"/>
      <c r="C54" s="2">
        <v>43250.341999999997</v>
      </c>
      <c r="D54" s="2"/>
      <c r="E54" s="1">
        <f t="shared" si="0"/>
        <v>-3223.9819989474204</v>
      </c>
      <c r="F54" s="1">
        <f t="shared" si="5"/>
        <v>-3224</v>
      </c>
      <c r="G54" s="43">
        <f t="shared" si="8"/>
        <v>7.8976000004331581E-3</v>
      </c>
      <c r="I54" s="3">
        <f t="shared" si="7"/>
        <v>7.8976000004331581E-3</v>
      </c>
      <c r="P54" s="1">
        <f t="shared" si="6"/>
        <v>2.6388243150382379E-2</v>
      </c>
      <c r="S54" s="134">
        <f t="shared" si="4"/>
        <v>28231.841999999997</v>
      </c>
    </row>
    <row r="55" spans="1:33" x14ac:dyDescent="0.2">
      <c r="A55" s="1" t="s">
        <v>61</v>
      </c>
      <c r="B55" s="5" t="s">
        <v>58</v>
      </c>
      <c r="C55" s="2">
        <v>43259.334999999999</v>
      </c>
      <c r="D55" s="2"/>
      <c r="E55" s="1">
        <f t="shared" si="0"/>
        <v>-3203.4841938058007</v>
      </c>
      <c r="F55" s="1">
        <f t="shared" si="5"/>
        <v>-3203.5</v>
      </c>
      <c r="G55" s="43">
        <f t="shared" si="8"/>
        <v>6.9346500022220425E-3</v>
      </c>
      <c r="I55" s="3">
        <f t="shared" si="7"/>
        <v>6.9346500022220425E-3</v>
      </c>
      <c r="P55" s="1">
        <f t="shared" si="6"/>
        <v>2.6349218532854202E-2</v>
      </c>
      <c r="S55" s="134">
        <f t="shared" si="4"/>
        <v>28240.834999999999</v>
      </c>
    </row>
    <row r="56" spans="1:33" x14ac:dyDescent="0.2">
      <c r="A56" s="1" t="s">
        <v>61</v>
      </c>
      <c r="B56" s="5" t="s">
        <v>58</v>
      </c>
      <c r="C56" s="2">
        <v>43273.366999999998</v>
      </c>
      <c r="D56" s="2"/>
      <c r="E56" s="1">
        <f t="shared" si="0"/>
        <v>-3171.5009622093239</v>
      </c>
      <c r="F56" s="1">
        <f t="shared" si="5"/>
        <v>-3171.5</v>
      </c>
      <c r="G56" s="43">
        <f t="shared" si="8"/>
        <v>-4.221499984851107E-4</v>
      </c>
      <c r="I56" s="3">
        <f t="shared" si="7"/>
        <v>-4.221499984851107E-4</v>
      </c>
      <c r="P56" s="1">
        <f t="shared" si="6"/>
        <v>2.6288189965043517E-2</v>
      </c>
      <c r="S56" s="134">
        <f t="shared" si="4"/>
        <v>28254.866999999998</v>
      </c>
    </row>
    <row r="57" spans="1:33" x14ac:dyDescent="0.2">
      <c r="A57" s="1" t="s">
        <v>61</v>
      </c>
      <c r="B57" s="5"/>
      <c r="C57" s="2">
        <v>43580.700700000001</v>
      </c>
      <c r="D57" s="2"/>
      <c r="E57" s="1">
        <f t="shared" si="0"/>
        <v>-2470.9932010560428</v>
      </c>
      <c r="F57" s="1">
        <f t="shared" si="5"/>
        <v>-2471</v>
      </c>
      <c r="G57" s="43">
        <f t="shared" si="8"/>
        <v>2.9829000050085597E-3</v>
      </c>
      <c r="I57" s="48"/>
      <c r="J57" s="46">
        <f>G57</f>
        <v>2.9829000050085597E-3</v>
      </c>
      <c r="P57" s="1">
        <f t="shared" si="6"/>
        <v>2.4918000724640028E-2</v>
      </c>
      <c r="S57" s="134">
        <f t="shared" si="4"/>
        <v>28562.200700000001</v>
      </c>
    </row>
    <row r="58" spans="1:33" x14ac:dyDescent="0.2">
      <c r="A58" s="1" t="s">
        <v>61</v>
      </c>
      <c r="B58" s="5"/>
      <c r="C58" s="2">
        <v>43615.347000000002</v>
      </c>
      <c r="D58" s="2"/>
      <c r="E58" s="1">
        <f t="shared" si="0"/>
        <v>-2392.0236573800807</v>
      </c>
      <c r="F58" s="1">
        <f t="shared" si="5"/>
        <v>-2392</v>
      </c>
      <c r="G58" s="43">
        <f t="shared" si="8"/>
        <v>-1.0379199993622024E-2</v>
      </c>
      <c r="I58" s="3">
        <f>G58</f>
        <v>-1.0379199993622024E-2</v>
      </c>
      <c r="P58" s="1">
        <f t="shared" si="6"/>
        <v>2.4759366730180886E-2</v>
      </c>
      <c r="S58" s="134">
        <f t="shared" si="4"/>
        <v>28596.847000000002</v>
      </c>
    </row>
    <row r="59" spans="1:33" x14ac:dyDescent="0.2">
      <c r="A59" s="1" t="s">
        <v>61</v>
      </c>
      <c r="B59" s="5" t="s">
        <v>58</v>
      </c>
      <c r="C59" s="2">
        <v>43621.722000000002</v>
      </c>
      <c r="D59" s="2"/>
      <c r="E59" s="1">
        <f t="shared" si="0"/>
        <v>-2377.4930771757231</v>
      </c>
      <c r="F59" s="1">
        <f t="shared" si="5"/>
        <v>-2377.5</v>
      </c>
      <c r="G59" s="43">
        <f t="shared" si="8"/>
        <v>3.0372500041266903E-3</v>
      </c>
      <c r="I59" s="3">
        <f>G59</f>
        <v>3.0372500041266903E-3</v>
      </c>
      <c r="P59" s="1">
        <f t="shared" si="6"/>
        <v>2.4730159906799481E-2</v>
      </c>
      <c r="S59" s="134">
        <f t="shared" si="4"/>
        <v>28603.222000000002</v>
      </c>
    </row>
    <row r="60" spans="1:33" x14ac:dyDescent="0.2">
      <c r="A60" s="1" t="s">
        <v>61</v>
      </c>
      <c r="B60" s="5"/>
      <c r="C60" s="2">
        <v>43657.483</v>
      </c>
      <c r="D60" s="2"/>
      <c r="E60" s="1">
        <f t="shared" si="0"/>
        <v>-2295.9827903226987</v>
      </c>
      <c r="F60" s="1">
        <f t="shared" si="5"/>
        <v>-2296</v>
      </c>
      <c r="G60" s="43">
        <f t="shared" si="8"/>
        <v>7.550399997853674E-3</v>
      </c>
      <c r="I60" s="3">
        <f>G60</f>
        <v>7.550399997853674E-3</v>
      </c>
      <c r="K60" s="48"/>
      <c r="P60" s="1">
        <f t="shared" si="6"/>
        <v>2.4565475389842842E-2</v>
      </c>
      <c r="S60" s="134">
        <f t="shared" si="4"/>
        <v>28638.983</v>
      </c>
    </row>
    <row r="61" spans="1:33" x14ac:dyDescent="0.2">
      <c r="A61" s="49" t="s">
        <v>64</v>
      </c>
      <c r="B61" s="50" t="s">
        <v>65</v>
      </c>
      <c r="C61" s="51">
        <v>43905.37</v>
      </c>
      <c r="D61" s="2"/>
      <c r="E61" s="1">
        <f t="shared" si="0"/>
        <v>-1730.9722906963855</v>
      </c>
      <c r="F61" s="1">
        <f t="shared" si="5"/>
        <v>-1731</v>
      </c>
      <c r="G61" s="43">
        <f t="shared" si="8"/>
        <v>1.2156900003901683E-2</v>
      </c>
      <c r="I61" s="48"/>
      <c r="J61" s="1">
        <f>G61</f>
        <v>1.2156900003901683E-2</v>
      </c>
      <c r="O61" s="1">
        <f ca="1">+C$11+C$12*F61</f>
        <v>6.8170305888679256E-2</v>
      </c>
      <c r="P61" s="1">
        <f t="shared" si="6"/>
        <v>2.3399426019121882E-2</v>
      </c>
      <c r="S61" s="134">
        <f t="shared" si="4"/>
        <v>28886.870000000003</v>
      </c>
      <c r="T61" s="1">
        <f>(G61-P61)^2</f>
        <v>1.2639439120290297E-4</v>
      </c>
      <c r="U61" s="5">
        <v>0.1</v>
      </c>
      <c r="V61" s="1">
        <f>U61*T61</f>
        <v>1.2639439120290298E-5</v>
      </c>
      <c r="AC61" s="1" t="s">
        <v>59</v>
      </c>
      <c r="AG61" s="1" t="s">
        <v>60</v>
      </c>
    </row>
    <row r="62" spans="1:33" x14ac:dyDescent="0.2">
      <c r="A62" s="1" t="s">
        <v>61</v>
      </c>
      <c r="B62" s="5"/>
      <c r="C62" s="2">
        <v>43941.771399999998</v>
      </c>
      <c r="D62" s="2"/>
      <c r="E62" s="1">
        <f t="shared" si="0"/>
        <v>-1648.002335833507</v>
      </c>
      <c r="F62" s="1">
        <f t="shared" si="5"/>
        <v>-1648</v>
      </c>
      <c r="G62" s="43">
        <f t="shared" si="8"/>
        <v>-1.0248000035062432E-3</v>
      </c>
      <c r="I62" s="48"/>
      <c r="J62" s="46">
        <f>G62</f>
        <v>-1.0248000035062432E-3</v>
      </c>
      <c r="P62" s="1">
        <f t="shared" si="6"/>
        <v>2.3224541736134342E-2</v>
      </c>
      <c r="S62" s="134">
        <f t="shared" si="4"/>
        <v>28923.271399999998</v>
      </c>
      <c r="AC62" s="1" t="s">
        <v>59</v>
      </c>
      <c r="AG62" s="1" t="s">
        <v>60</v>
      </c>
    </row>
    <row r="63" spans="1:33" x14ac:dyDescent="0.2">
      <c r="A63" s="1" t="s">
        <v>61</v>
      </c>
      <c r="B63" s="5"/>
      <c r="C63" s="2">
        <v>43945.718999999997</v>
      </c>
      <c r="D63" s="2"/>
      <c r="E63" s="1">
        <f t="shared" si="0"/>
        <v>-1639.00454470963</v>
      </c>
      <c r="F63" s="1">
        <f t="shared" si="5"/>
        <v>-1639</v>
      </c>
      <c r="G63" s="43">
        <f t="shared" si="8"/>
        <v>-1.9939000048907474E-3</v>
      </c>
      <c r="I63" s="3">
        <f>G63</f>
        <v>-1.9939000048907474E-3</v>
      </c>
      <c r="P63" s="1">
        <f t="shared" si="6"/>
        <v>2.3205523134967949E-2</v>
      </c>
      <c r="S63" s="134">
        <f t="shared" si="4"/>
        <v>28927.218999999997</v>
      </c>
    </row>
    <row r="64" spans="1:33" x14ac:dyDescent="0.2">
      <c r="A64" s="1" t="s">
        <v>66</v>
      </c>
      <c r="B64" s="5"/>
      <c r="C64" s="2">
        <v>43945.722000000002</v>
      </c>
      <c r="D64" s="2"/>
      <c r="E64" s="1">
        <f t="shared" si="0"/>
        <v>-1638.997706789524</v>
      </c>
      <c r="F64" s="1">
        <f t="shared" si="5"/>
        <v>-1639</v>
      </c>
      <c r="G64" s="43">
        <f t="shared" si="8"/>
        <v>1.0060999993584119E-3</v>
      </c>
      <c r="I64" s="48"/>
      <c r="J64" s="1">
        <f>G64</f>
        <v>1.0060999993584119E-3</v>
      </c>
      <c r="P64" s="1">
        <f t="shared" si="6"/>
        <v>2.3205523134967949E-2</v>
      </c>
      <c r="S64" s="134">
        <f t="shared" si="4"/>
        <v>28927.222000000002</v>
      </c>
      <c r="AC64" s="1" t="s">
        <v>59</v>
      </c>
      <c r="AG64" s="1" t="s">
        <v>60</v>
      </c>
    </row>
    <row r="65" spans="1:19" x14ac:dyDescent="0.2">
      <c r="A65" s="1" t="s">
        <v>66</v>
      </c>
      <c r="B65" s="5"/>
      <c r="C65" s="2">
        <v>43948.792699999998</v>
      </c>
      <c r="D65" s="2"/>
      <c r="E65" s="1">
        <f t="shared" si="0"/>
        <v>-1631.9986397097637</v>
      </c>
      <c r="F65" s="1">
        <f t="shared" si="5"/>
        <v>-1632</v>
      </c>
      <c r="G65" s="43">
        <f t="shared" si="8"/>
        <v>5.9679999685613438E-4</v>
      </c>
      <c r="I65" s="48"/>
      <c r="J65" s="1">
        <f>G65</f>
        <v>5.9679999685613438E-4</v>
      </c>
      <c r="P65" s="1">
        <f t="shared" si="6"/>
        <v>2.3190723416838366E-2</v>
      </c>
      <c r="S65" s="134">
        <f t="shared" si="4"/>
        <v>28930.292699999998</v>
      </c>
    </row>
    <row r="66" spans="1:19" x14ac:dyDescent="0.2">
      <c r="A66" s="1" t="s">
        <v>61</v>
      </c>
      <c r="B66" s="5" t="s">
        <v>58</v>
      </c>
      <c r="C66" s="2">
        <v>43954.715799999998</v>
      </c>
      <c r="D66" s="2"/>
      <c r="E66" s="1">
        <f t="shared" si="0"/>
        <v>-1618.4980782025584</v>
      </c>
      <c r="F66" s="1">
        <f t="shared" si="5"/>
        <v>-1618.5</v>
      </c>
      <c r="G66" s="43">
        <f t="shared" si="8"/>
        <v>8.4315000276546925E-4</v>
      </c>
      <c r="I66" s="48"/>
      <c r="J66" s="46">
        <f>G66</f>
        <v>8.4315000276546925E-4</v>
      </c>
      <c r="P66" s="1">
        <f t="shared" si="6"/>
        <v>2.3162162638201884E-2</v>
      </c>
      <c r="S66" s="134">
        <f t="shared" si="4"/>
        <v>28936.215799999998</v>
      </c>
    </row>
    <row r="67" spans="1:19" x14ac:dyDescent="0.2">
      <c r="A67" s="1" t="s">
        <v>61</v>
      </c>
      <c r="B67" s="5"/>
      <c r="C67" s="2">
        <v>43958.447999999997</v>
      </c>
      <c r="D67" s="2"/>
      <c r="E67" s="1">
        <f t="shared" si="0"/>
        <v>-1609.9912497415883</v>
      </c>
      <c r="F67" s="1">
        <f t="shared" si="5"/>
        <v>-1610</v>
      </c>
      <c r="G67" s="43">
        <f t="shared" si="8"/>
        <v>3.8389999972423539E-3</v>
      </c>
      <c r="I67" s="3">
        <f>G67</f>
        <v>3.8389999972423539E-3</v>
      </c>
      <c r="P67" s="1">
        <f t="shared" si="6"/>
        <v>2.3144167448856747E-2</v>
      </c>
      <c r="S67" s="134">
        <f t="shared" si="4"/>
        <v>28939.947999999997</v>
      </c>
    </row>
    <row r="68" spans="1:19" x14ac:dyDescent="0.2">
      <c r="A68" s="1" t="s">
        <v>67</v>
      </c>
      <c r="B68" s="5"/>
      <c r="C68" s="2">
        <v>43966.341999999997</v>
      </c>
      <c r="D68" s="2" t="s">
        <v>68</v>
      </c>
      <c r="E68" s="1">
        <f t="shared" si="0"/>
        <v>-1591.9984026618697</v>
      </c>
      <c r="F68" s="1">
        <f t="shared" si="5"/>
        <v>-1592</v>
      </c>
      <c r="G68" s="43">
        <f t="shared" si="8"/>
        <v>7.0079999568406492E-4</v>
      </c>
      <c r="I68" s="48"/>
      <c r="J68" s="1">
        <f>G68</f>
        <v>7.0079999568406492E-4</v>
      </c>
      <c r="P68" s="1">
        <f t="shared" si="6"/>
        <v>2.3106028163039551E-2</v>
      </c>
      <c r="S68" s="134">
        <f t="shared" si="4"/>
        <v>28947.841999999997</v>
      </c>
    </row>
    <row r="69" spans="1:19" x14ac:dyDescent="0.2">
      <c r="A69" s="1" t="s">
        <v>67</v>
      </c>
      <c r="B69" s="5"/>
      <c r="C69" s="2">
        <v>43966.341999999997</v>
      </c>
      <c r="D69" s="2"/>
      <c r="E69" s="1">
        <f t="shared" si="0"/>
        <v>-1591.9984026618697</v>
      </c>
      <c r="F69" s="1">
        <f t="shared" si="5"/>
        <v>-1592</v>
      </c>
      <c r="G69" s="43">
        <f t="shared" si="8"/>
        <v>7.0079999568406492E-4</v>
      </c>
      <c r="I69" s="48"/>
      <c r="J69" s="1">
        <f>G69</f>
        <v>7.0079999568406492E-4</v>
      </c>
      <c r="P69" s="1">
        <f t="shared" si="6"/>
        <v>2.3106028163039551E-2</v>
      </c>
      <c r="S69" s="134">
        <f t="shared" si="4"/>
        <v>28947.841999999997</v>
      </c>
    </row>
    <row r="70" spans="1:19" x14ac:dyDescent="0.2">
      <c r="A70" s="1" t="s">
        <v>61</v>
      </c>
      <c r="B70" s="5"/>
      <c r="C70" s="2">
        <v>43970.7281</v>
      </c>
      <c r="D70" s="2"/>
      <c r="E70" s="1">
        <f t="shared" si="0"/>
        <v>-1582.001135550594</v>
      </c>
      <c r="F70" s="1">
        <f t="shared" si="5"/>
        <v>-1582</v>
      </c>
      <c r="G70" s="43">
        <f t="shared" si="8"/>
        <v>-4.9819999549072236E-4</v>
      </c>
      <c r="I70" s="3">
        <f>G70</f>
        <v>-4.9819999549072236E-4</v>
      </c>
      <c r="P70" s="1">
        <f t="shared" si="6"/>
        <v>2.308482098897403E-2</v>
      </c>
      <c r="S70" s="134">
        <f t="shared" si="4"/>
        <v>28952.2281</v>
      </c>
    </row>
    <row r="71" spans="1:19" x14ac:dyDescent="0.2">
      <c r="A71" s="1" t="s">
        <v>61</v>
      </c>
      <c r="B71" s="5"/>
      <c r="C71" s="2">
        <v>43983.464</v>
      </c>
      <c r="D71" s="2"/>
      <c r="E71" s="1">
        <f t="shared" si="0"/>
        <v>-1552.9721133663304</v>
      </c>
      <c r="F71" s="1">
        <f t="shared" si="5"/>
        <v>-1553</v>
      </c>
      <c r="G71" s="43">
        <f t="shared" si="8"/>
        <v>1.2234699999680743E-2</v>
      </c>
      <c r="I71" s="3">
        <f>G71</f>
        <v>1.2234699999680743E-2</v>
      </c>
      <c r="P71" s="1">
        <f t="shared" si="6"/>
        <v>2.3023244722471036E-2</v>
      </c>
      <c r="S71" s="134">
        <f t="shared" si="4"/>
        <v>28964.964</v>
      </c>
    </row>
    <row r="72" spans="1:19" x14ac:dyDescent="0.2">
      <c r="A72" s="1" t="s">
        <v>61</v>
      </c>
      <c r="B72" s="5"/>
      <c r="C72" s="2">
        <v>44016.368000000002</v>
      </c>
      <c r="D72" s="2"/>
      <c r="E72" s="1">
        <f t="shared" si="0"/>
        <v>-1477.973805751549</v>
      </c>
      <c r="F72" s="1">
        <f t="shared" si="5"/>
        <v>-1478</v>
      </c>
      <c r="G72" s="43">
        <f t="shared" si="8"/>
        <v>1.1492200006614439E-2</v>
      </c>
      <c r="I72" s="3">
        <f>G72</f>
        <v>1.1492200006614439E-2</v>
      </c>
      <c r="P72" s="1">
        <f t="shared" si="6"/>
        <v>2.2863475331770321E-2</v>
      </c>
      <c r="S72" s="134">
        <f t="shared" si="4"/>
        <v>28997.868000000002</v>
      </c>
    </row>
    <row r="73" spans="1:19" x14ac:dyDescent="0.2">
      <c r="A73" s="1" t="s">
        <v>61</v>
      </c>
      <c r="B73" s="5" t="s">
        <v>58</v>
      </c>
      <c r="C73" s="2">
        <v>44021.404999999999</v>
      </c>
      <c r="D73" s="2"/>
      <c r="E73" s="1">
        <f t="shared" si="0"/>
        <v>-1466.4929379100897</v>
      </c>
      <c r="F73" s="1">
        <f t="shared" si="5"/>
        <v>-1466.5</v>
      </c>
      <c r="G73" s="43">
        <f t="shared" si="8"/>
        <v>3.0983500037109479E-3</v>
      </c>
      <c r="I73" s="3">
        <f>G73</f>
        <v>3.0983500037109479E-3</v>
      </c>
      <c r="P73" s="1">
        <f t="shared" si="6"/>
        <v>2.2838910987584376E-2</v>
      </c>
      <c r="S73" s="134">
        <f t="shared" si="4"/>
        <v>29002.904999999999</v>
      </c>
    </row>
    <row r="74" spans="1:19" x14ac:dyDescent="0.2">
      <c r="A74" s="1" t="s">
        <v>61</v>
      </c>
      <c r="B74" s="5"/>
      <c r="C74" s="2">
        <v>44274.770199999999</v>
      </c>
      <c r="D74" s="2"/>
      <c r="E74" s="1">
        <f t="shared" si="0"/>
        <v>-888.99594032683831</v>
      </c>
      <c r="F74" s="1">
        <f t="shared" si="5"/>
        <v>-889</v>
      </c>
      <c r="G74" s="43">
        <f t="shared" si="8"/>
        <v>1.7810999997891486E-3</v>
      </c>
      <c r="I74" s="48"/>
      <c r="J74" s="46">
        <f t="shared" ref="J74:J80" si="9">G74</f>
        <v>1.7810999997891486E-3</v>
      </c>
      <c r="P74" s="1">
        <f t="shared" si="6"/>
        <v>2.1582658643325977E-2</v>
      </c>
      <c r="S74" s="134">
        <f t="shared" si="4"/>
        <v>29256.270199999999</v>
      </c>
    </row>
    <row r="75" spans="1:19" x14ac:dyDescent="0.2">
      <c r="A75" s="1" t="s">
        <v>61</v>
      </c>
      <c r="B75" s="5"/>
      <c r="C75" s="2">
        <v>44277.839599999999</v>
      </c>
      <c r="D75" s="2"/>
      <c r="E75" s="1">
        <f t="shared" si="0"/>
        <v>-881.99983634577768</v>
      </c>
      <c r="F75" s="1">
        <f t="shared" si="5"/>
        <v>-882</v>
      </c>
      <c r="G75" s="43">
        <f t="shared" si="8"/>
        <v>7.1800001023802906E-5</v>
      </c>
      <c r="I75" s="48"/>
      <c r="J75" s="46">
        <f t="shared" si="9"/>
        <v>7.1800001023802906E-5</v>
      </c>
      <c r="P75" s="1">
        <f t="shared" si="6"/>
        <v>2.156715835226421E-2</v>
      </c>
      <c r="S75" s="134">
        <f t="shared" si="4"/>
        <v>29259.339599999999</v>
      </c>
    </row>
    <row r="76" spans="1:19" x14ac:dyDescent="0.2">
      <c r="A76" s="1" t="s">
        <v>61</v>
      </c>
      <c r="B76" s="5" t="s">
        <v>58</v>
      </c>
      <c r="C76" s="2">
        <v>44283.763400000003</v>
      </c>
      <c r="D76" s="2"/>
      <c r="E76" s="1">
        <f t="shared" si="0"/>
        <v>-868.49767932387397</v>
      </c>
      <c r="F76" s="1">
        <f t="shared" si="5"/>
        <v>-868.5</v>
      </c>
      <c r="G76" s="43">
        <f t="shared" si="8"/>
        <v>1.0181500038015656E-3</v>
      </c>
      <c r="I76" s="48"/>
      <c r="J76" s="46">
        <f t="shared" si="9"/>
        <v>1.0181500038015656E-3</v>
      </c>
      <c r="P76" s="1">
        <f t="shared" si="6"/>
        <v>2.1537246468687092E-2</v>
      </c>
      <c r="S76" s="134">
        <f t="shared" si="4"/>
        <v>29265.263400000003</v>
      </c>
    </row>
    <row r="77" spans="1:19" x14ac:dyDescent="0.2">
      <c r="A77" s="1" t="s">
        <v>69</v>
      </c>
      <c r="B77" s="5"/>
      <c r="C77" s="2">
        <v>44292.535799999998</v>
      </c>
      <c r="D77" s="2"/>
      <c r="E77" s="1">
        <f t="shared" si="0"/>
        <v>-848.50268924001057</v>
      </c>
      <c r="F77" s="1">
        <f t="shared" si="5"/>
        <v>-848.5</v>
      </c>
      <c r="G77" s="43">
        <f t="shared" si="8"/>
        <v>-1.1798499981523491E-3</v>
      </c>
      <c r="I77" s="48"/>
      <c r="J77" s="1">
        <f t="shared" si="9"/>
        <v>-1.1798499981523491E-3</v>
      </c>
      <c r="P77" s="1">
        <f t="shared" si="6"/>
        <v>2.1492887863866165E-2</v>
      </c>
      <c r="S77" s="134">
        <f t="shared" si="4"/>
        <v>29274.035799999998</v>
      </c>
    </row>
    <row r="78" spans="1:19" x14ac:dyDescent="0.2">
      <c r="A78" s="52" t="s">
        <v>57</v>
      </c>
      <c r="B78" s="53" t="s">
        <v>58</v>
      </c>
      <c r="C78" s="54">
        <v>44292.535799999998</v>
      </c>
      <c r="D78" s="54"/>
      <c r="E78" s="1">
        <f t="shared" si="0"/>
        <v>-848.50268924001057</v>
      </c>
      <c r="F78" s="1">
        <f t="shared" si="5"/>
        <v>-848.5</v>
      </c>
      <c r="G78" s="43">
        <f t="shared" si="8"/>
        <v>-1.1798499981523491E-3</v>
      </c>
      <c r="I78" s="48"/>
      <c r="J78" s="46">
        <f t="shared" si="9"/>
        <v>-1.1798499981523491E-3</v>
      </c>
      <c r="P78" s="1">
        <f t="shared" si="6"/>
        <v>2.1492887863866165E-2</v>
      </c>
      <c r="S78" s="134">
        <f t="shared" si="4"/>
        <v>29274.035799999998</v>
      </c>
    </row>
    <row r="79" spans="1:19" x14ac:dyDescent="0.2">
      <c r="A79" s="52" t="s">
        <v>69</v>
      </c>
      <c r="B79" s="53"/>
      <c r="C79" s="54">
        <v>44294.509299999998</v>
      </c>
      <c r="D79" s="54"/>
      <c r="E79" s="1">
        <f t="shared" si="0"/>
        <v>-844.00447747008093</v>
      </c>
      <c r="F79" s="1">
        <f t="shared" si="5"/>
        <v>-844</v>
      </c>
      <c r="G79" s="43">
        <f t="shared" si="8"/>
        <v>-1.9643999985419214E-3</v>
      </c>
      <c r="I79" s="48"/>
      <c r="J79" s="1">
        <f t="shared" si="9"/>
        <v>-1.9643999985419214E-3</v>
      </c>
      <c r="P79" s="1">
        <f t="shared" si="6"/>
        <v>2.1482899821765666E-2</v>
      </c>
      <c r="S79" s="134">
        <f t="shared" si="4"/>
        <v>29276.009299999998</v>
      </c>
    </row>
    <row r="80" spans="1:19" x14ac:dyDescent="0.2">
      <c r="A80" s="52" t="s">
        <v>57</v>
      </c>
      <c r="B80" s="53"/>
      <c r="C80" s="54">
        <v>44294.509299999998</v>
      </c>
      <c r="D80" s="54"/>
      <c r="E80" s="1">
        <f t="shared" si="0"/>
        <v>-844.00447747008093</v>
      </c>
      <c r="F80" s="1">
        <f t="shared" si="5"/>
        <v>-844</v>
      </c>
      <c r="G80" s="43">
        <f t="shared" si="8"/>
        <v>-1.9643999985419214E-3</v>
      </c>
      <c r="I80" s="48"/>
      <c r="J80" s="46">
        <f t="shared" si="9"/>
        <v>-1.9643999985419214E-3</v>
      </c>
      <c r="P80" s="1">
        <f t="shared" si="6"/>
        <v>2.1482899821765666E-2</v>
      </c>
      <c r="S80" s="134">
        <f t="shared" si="4"/>
        <v>29276.009299999998</v>
      </c>
    </row>
    <row r="81" spans="1:22" x14ac:dyDescent="0.2">
      <c r="A81" s="52" t="s">
        <v>61</v>
      </c>
      <c r="B81" s="53"/>
      <c r="C81" s="54">
        <v>44295.409</v>
      </c>
      <c r="D81" s="54"/>
      <c r="E81" s="1">
        <f t="shared" si="0"/>
        <v>-841.95378523323598</v>
      </c>
      <c r="F81" s="1">
        <f t="shared" si="5"/>
        <v>-842</v>
      </c>
      <c r="G81" s="43">
        <f t="shared" si="8"/>
        <v>2.0275800001400057E-2</v>
      </c>
      <c r="I81" s="3">
        <f>G81</f>
        <v>2.0275800001400057E-2</v>
      </c>
      <c r="P81" s="1">
        <f t="shared" si="6"/>
        <v>2.1478459824567211E-2</v>
      </c>
      <c r="S81" s="134">
        <f t="shared" si="4"/>
        <v>29276.909</v>
      </c>
    </row>
    <row r="82" spans="1:22" x14ac:dyDescent="0.2">
      <c r="A82" s="55" t="s">
        <v>70</v>
      </c>
      <c r="B82" s="56" t="s">
        <v>65</v>
      </c>
      <c r="C82" s="55">
        <v>44320.395779999999</v>
      </c>
      <c r="D82" s="55">
        <v>5.8E-4</v>
      </c>
      <c r="E82" s="1">
        <f t="shared" si="0"/>
        <v>-785.00125019972393</v>
      </c>
      <c r="F82" s="1">
        <f t="shared" si="5"/>
        <v>-785</v>
      </c>
      <c r="G82" s="43">
        <f t="shared" si="8"/>
        <v>-5.4850000014994293E-4</v>
      </c>
      <c r="I82" s="48"/>
      <c r="J82" s="1">
        <f>G82</f>
        <v>-5.4850000014994293E-4</v>
      </c>
      <c r="O82" s="1">
        <f ca="1">+C$11+C$12*F82</f>
        <v>6.2776825307098605E-2</v>
      </c>
      <c r="P82" s="1">
        <f t="shared" si="6"/>
        <v>2.1351695520909271E-2</v>
      </c>
      <c r="S82" s="134">
        <f t="shared" si="4"/>
        <v>29301.895779999999</v>
      </c>
    </row>
    <row r="83" spans="1:22" x14ac:dyDescent="0.2">
      <c r="A83" s="49" t="s">
        <v>70</v>
      </c>
      <c r="B83" s="50" t="s">
        <v>65</v>
      </c>
      <c r="C83" s="51">
        <v>44320.395799999998</v>
      </c>
      <c r="D83" s="2"/>
      <c r="E83" s="1">
        <f t="shared" si="0"/>
        <v>-785.00120461359109</v>
      </c>
      <c r="F83" s="1">
        <f t="shared" si="5"/>
        <v>-785</v>
      </c>
      <c r="G83" s="43">
        <f t="shared" si="8"/>
        <v>-5.2850000065518543E-4</v>
      </c>
      <c r="I83" s="48"/>
      <c r="J83" s="1">
        <f>G83</f>
        <v>-5.2850000065518543E-4</v>
      </c>
      <c r="N83" s="48"/>
      <c r="O83" s="1">
        <f ca="1">+C$11+C$12*F83</f>
        <v>6.2776825307098605E-2</v>
      </c>
      <c r="P83" s="1">
        <f t="shared" si="6"/>
        <v>2.1351695520909271E-2</v>
      </c>
      <c r="S83" s="134">
        <f t="shared" si="4"/>
        <v>29301.895799999998</v>
      </c>
      <c r="T83" s="1">
        <f>(G83-P83)^2</f>
        <v>4.7874295606188932E-4</v>
      </c>
      <c r="U83" s="5">
        <v>1</v>
      </c>
      <c r="V83" s="1">
        <f>U83*T83</f>
        <v>4.7874295606188932E-4</v>
      </c>
    </row>
    <row r="84" spans="1:22" x14ac:dyDescent="0.2">
      <c r="A84" s="52" t="s">
        <v>61</v>
      </c>
      <c r="B84" s="53"/>
      <c r="C84" s="54">
        <v>44320.409</v>
      </c>
      <c r="D84" s="54"/>
      <c r="E84" s="1">
        <f t="shared" si="0"/>
        <v>-784.9711177651651</v>
      </c>
      <c r="F84" s="1">
        <f t="shared" si="5"/>
        <v>-785</v>
      </c>
      <c r="G84" s="43">
        <f t="shared" si="8"/>
        <v>1.2671500000578817E-2</v>
      </c>
      <c r="I84" s="3">
        <f>G84</f>
        <v>1.2671500000578817E-2</v>
      </c>
      <c r="P84" s="1">
        <f t="shared" si="6"/>
        <v>2.1351695520909271E-2</v>
      </c>
      <c r="S84" s="134">
        <f t="shared" si="4"/>
        <v>29301.909</v>
      </c>
    </row>
    <row r="85" spans="1:22" x14ac:dyDescent="0.2">
      <c r="A85" s="52" t="s">
        <v>71</v>
      </c>
      <c r="B85" s="53"/>
      <c r="C85" s="54">
        <v>44341.453000000001</v>
      </c>
      <c r="D85" s="54"/>
      <c r="E85" s="1">
        <f t="shared" ref="E85:E148" si="10">+(C85-C$7)/C$8</f>
        <v>-737.00538759723793</v>
      </c>
      <c r="F85" s="1">
        <f t="shared" si="5"/>
        <v>-737</v>
      </c>
      <c r="G85" s="43">
        <f t="shared" ref="G85:G116" si="11">+C85-(C$7+F85*C$8)</f>
        <v>-2.3636999976588413E-3</v>
      </c>
      <c r="I85" s="48"/>
      <c r="J85" s="1">
        <f>G85</f>
        <v>-2.3636999976588413E-3</v>
      </c>
      <c r="P85" s="1">
        <f t="shared" si="6"/>
        <v>2.1244610358610926E-2</v>
      </c>
      <c r="S85" s="134">
        <f t="shared" ref="S85:S148" si="12">C85-15018.5</f>
        <v>29322.953000000001</v>
      </c>
    </row>
    <row r="86" spans="1:22" x14ac:dyDescent="0.2">
      <c r="A86" s="55" t="s">
        <v>70</v>
      </c>
      <c r="B86" s="56" t="s">
        <v>58</v>
      </c>
      <c r="C86" s="55">
        <v>44343.430979999997</v>
      </c>
      <c r="D86" s="55">
        <v>6.4000000000000005E-4</v>
      </c>
      <c r="E86" s="1">
        <f t="shared" si="10"/>
        <v>-732.49696453330716</v>
      </c>
      <c r="F86" s="1">
        <f t="shared" si="5"/>
        <v>-732.5</v>
      </c>
      <c r="G86" s="43">
        <f t="shared" si="11"/>
        <v>1.3317499979166314E-3</v>
      </c>
      <c r="I86" s="48"/>
      <c r="J86" s="1">
        <f>G86</f>
        <v>1.3317499979166314E-3</v>
      </c>
      <c r="O86" s="1">
        <f ca="1">+C$11+C$12*F86</f>
        <v>6.247750423888191E-2</v>
      </c>
      <c r="P86" s="1">
        <f t="shared" si="6"/>
        <v>2.1234555361754479E-2</v>
      </c>
      <c r="S86" s="134">
        <f t="shared" si="12"/>
        <v>29324.930979999997</v>
      </c>
    </row>
    <row r="87" spans="1:22" x14ac:dyDescent="0.2">
      <c r="A87" s="49" t="s">
        <v>70</v>
      </c>
      <c r="B87" s="50" t="s">
        <v>58</v>
      </c>
      <c r="C87" s="51">
        <v>44343.430999999997</v>
      </c>
      <c r="D87" s="2"/>
      <c r="E87" s="1">
        <f t="shared" si="10"/>
        <v>-732.49691894717432</v>
      </c>
      <c r="F87" s="1">
        <f t="shared" si="5"/>
        <v>-732.5</v>
      </c>
      <c r="G87" s="43">
        <f t="shared" si="11"/>
        <v>1.3517499974113889E-3</v>
      </c>
      <c r="I87" s="48"/>
      <c r="J87" s="1">
        <f>G87</f>
        <v>1.3517499974113889E-3</v>
      </c>
      <c r="N87" s="48"/>
      <c r="O87" s="1">
        <f ca="1">+C$11+C$12*F87</f>
        <v>6.247750423888191E-2</v>
      </c>
      <c r="P87" s="1">
        <f t="shared" si="6"/>
        <v>2.1234555361754479E-2</v>
      </c>
      <c r="S87" s="134">
        <f t="shared" si="12"/>
        <v>29324.930999999997</v>
      </c>
      <c r="T87" s="1">
        <f>(G87-P87)^2</f>
        <v>3.9532594915635039E-4</v>
      </c>
      <c r="U87" s="5">
        <v>1</v>
      </c>
      <c r="V87" s="1">
        <f>U87*T87</f>
        <v>3.9532594915635039E-4</v>
      </c>
    </row>
    <row r="88" spans="1:22" x14ac:dyDescent="0.2">
      <c r="A88" s="52" t="s">
        <v>61</v>
      </c>
      <c r="B88" s="53" t="s">
        <v>58</v>
      </c>
      <c r="C88" s="54">
        <v>44372.392</v>
      </c>
      <c r="D88" s="54"/>
      <c r="E88" s="1">
        <f t="shared" si="10"/>
        <v>-666.48591764545552</v>
      </c>
      <c r="F88" s="1">
        <f t="shared" si="5"/>
        <v>-666.5</v>
      </c>
      <c r="G88" s="43">
        <f t="shared" si="11"/>
        <v>6.1783499986631796E-3</v>
      </c>
      <c r="I88" s="3">
        <f>G88</f>
        <v>6.1783499986631796E-3</v>
      </c>
      <c r="P88" s="1">
        <f t="shared" si="6"/>
        <v>2.1086771620635832E-2</v>
      </c>
      <c r="S88" s="134">
        <f t="shared" si="12"/>
        <v>29353.892</v>
      </c>
    </row>
    <row r="89" spans="1:22" x14ac:dyDescent="0.2">
      <c r="A89" s="52" t="s">
        <v>61</v>
      </c>
      <c r="B89" s="53" t="s">
        <v>58</v>
      </c>
      <c r="C89" s="54">
        <v>44393.446000000004</v>
      </c>
      <c r="D89" s="54"/>
      <c r="E89" s="1">
        <f t="shared" si="10"/>
        <v>-618.49739441053646</v>
      </c>
      <c r="F89" s="1">
        <f t="shared" si="5"/>
        <v>-618.5</v>
      </c>
      <c r="G89" s="43">
        <f t="shared" si="11"/>
        <v>1.1431500024627894E-3</v>
      </c>
      <c r="I89" s="3">
        <f>G89</f>
        <v>1.1431500024627894E-3</v>
      </c>
      <c r="P89" s="1">
        <f t="shared" si="6"/>
        <v>2.097892743760639E-2</v>
      </c>
      <c r="S89" s="134">
        <f t="shared" si="12"/>
        <v>29374.946000000004</v>
      </c>
    </row>
    <row r="90" spans="1:22" x14ac:dyDescent="0.2">
      <c r="A90" s="52" t="s">
        <v>61</v>
      </c>
      <c r="B90" s="53" t="s">
        <v>58</v>
      </c>
      <c r="C90" s="54">
        <v>44404.421000000002</v>
      </c>
      <c r="D90" s="54"/>
      <c r="E90" s="1">
        <f t="shared" si="10"/>
        <v>-593.48200339205664</v>
      </c>
      <c r="F90" s="1">
        <f t="shared" si="5"/>
        <v>-593.5</v>
      </c>
      <c r="G90" s="43">
        <f t="shared" si="11"/>
        <v>7.8956500001368113E-3</v>
      </c>
      <c r="I90" s="3">
        <f>G90</f>
        <v>7.8956500001368113E-3</v>
      </c>
      <c r="P90" s="1">
        <f t="shared" si="6"/>
        <v>2.0922636826030818E-2</v>
      </c>
      <c r="S90" s="134">
        <f t="shared" si="12"/>
        <v>29385.921000000002</v>
      </c>
    </row>
    <row r="91" spans="1:22" x14ac:dyDescent="0.2">
      <c r="A91" s="52" t="s">
        <v>61</v>
      </c>
      <c r="B91" s="53"/>
      <c r="C91" s="54">
        <v>44406.428999999996</v>
      </c>
      <c r="D91" s="54"/>
      <c r="E91" s="1">
        <f t="shared" si="10"/>
        <v>-588.90515554103399</v>
      </c>
      <c r="F91" s="1">
        <f t="shared" ref="F91:F154" si="13">ROUND(2*E91,0)/2</f>
        <v>-589</v>
      </c>
      <c r="G91" s="43">
        <f t="shared" si="11"/>
        <v>4.1611100001318846E-2</v>
      </c>
      <c r="I91" s="3">
        <f>G91</f>
        <v>4.1611100001318846E-2</v>
      </c>
      <c r="P91" s="1">
        <f t="shared" si="6"/>
        <v>2.0912495658703716E-2</v>
      </c>
      <c r="S91" s="134">
        <f t="shared" si="12"/>
        <v>29387.928999999996</v>
      </c>
    </row>
    <row r="92" spans="1:22" x14ac:dyDescent="0.2">
      <c r="A92" s="1" t="s">
        <v>72</v>
      </c>
      <c r="B92" s="5" t="s">
        <v>58</v>
      </c>
      <c r="C92" s="2">
        <v>44608.862200000003</v>
      </c>
      <c r="D92" s="2"/>
      <c r="E92" s="1">
        <f t="shared" si="10"/>
        <v>-127.49780673711902</v>
      </c>
      <c r="F92" s="1">
        <f t="shared" si="13"/>
        <v>-127.5</v>
      </c>
      <c r="G92" s="43">
        <f t="shared" si="11"/>
        <v>9.6225000743288547E-4</v>
      </c>
      <c r="I92" s="48"/>
      <c r="J92" s="46">
        <f>G92</f>
        <v>9.6225000743288547E-4</v>
      </c>
      <c r="P92" s="1">
        <f t="shared" si="6"/>
        <v>1.9858113608136382E-2</v>
      </c>
      <c r="S92" s="134">
        <f t="shared" si="12"/>
        <v>29590.362200000003</v>
      </c>
    </row>
    <row r="93" spans="1:22" x14ac:dyDescent="0.2">
      <c r="A93" s="1" t="s">
        <v>61</v>
      </c>
      <c r="B93" s="5"/>
      <c r="C93" s="2">
        <v>44664.799299999999</v>
      </c>
      <c r="D93" s="2"/>
      <c r="E93" s="1">
        <f t="shared" si="10"/>
        <v>0</v>
      </c>
      <c r="F93" s="1">
        <f t="shared" si="13"/>
        <v>0</v>
      </c>
      <c r="G93" s="43">
        <f t="shared" si="11"/>
        <v>0</v>
      </c>
      <c r="I93" s="48"/>
      <c r="J93" s="46">
        <f>G93</f>
        <v>0</v>
      </c>
      <c r="P93" s="1">
        <f t="shared" si="6"/>
        <v>1.9561805694197982E-2</v>
      </c>
      <c r="S93" s="134">
        <f t="shared" si="12"/>
        <v>29646.299299999999</v>
      </c>
    </row>
    <row r="94" spans="1:22" x14ac:dyDescent="0.2">
      <c r="A94" s="1" t="s">
        <v>73</v>
      </c>
      <c r="B94" s="5"/>
      <c r="C94" s="2">
        <v>44664.799299999999</v>
      </c>
      <c r="D94" s="2" t="s">
        <v>68</v>
      </c>
      <c r="E94" s="1">
        <f t="shared" si="10"/>
        <v>0</v>
      </c>
      <c r="F94" s="1">
        <f t="shared" si="13"/>
        <v>0</v>
      </c>
      <c r="G94" s="43">
        <f t="shared" si="11"/>
        <v>0</v>
      </c>
      <c r="H94" s="1">
        <f>G94</f>
        <v>0</v>
      </c>
      <c r="I94" s="48"/>
      <c r="P94" s="1">
        <f t="shared" ref="P94:P157" si="14">E$11*F$11+E$12*F$12*F94+E$13*F$13*F94^2</f>
        <v>1.9561805694197982E-2</v>
      </c>
      <c r="S94" s="134">
        <f t="shared" si="12"/>
        <v>29646.299299999999</v>
      </c>
    </row>
    <row r="95" spans="1:22" x14ac:dyDescent="0.2">
      <c r="A95" s="1" t="s">
        <v>74</v>
      </c>
      <c r="B95" s="5" t="s">
        <v>58</v>
      </c>
      <c r="C95" s="2">
        <v>44691.347999999998</v>
      </c>
      <c r="D95" s="2"/>
      <c r="E95" s="1">
        <f t="shared" si="10"/>
        <v>60.512629752381521</v>
      </c>
      <c r="F95" s="1">
        <f t="shared" si="13"/>
        <v>60.5</v>
      </c>
      <c r="G95" s="43">
        <f t="shared" si="11"/>
        <v>5.5410499990102835E-3</v>
      </c>
      <c r="I95" s="48"/>
      <c r="J95" s="1">
        <f>G95</f>
        <v>5.5410499990102835E-3</v>
      </c>
      <c r="P95" s="1">
        <f t="shared" si="14"/>
        <v>1.942044579676603E-2</v>
      </c>
      <c r="S95" s="134">
        <f t="shared" si="12"/>
        <v>29672.847999999998</v>
      </c>
    </row>
    <row r="96" spans="1:22" x14ac:dyDescent="0.2">
      <c r="A96" s="1" t="s">
        <v>61</v>
      </c>
      <c r="B96" s="5" t="s">
        <v>58</v>
      </c>
      <c r="C96" s="2">
        <v>44723.394</v>
      </c>
      <c r="D96" s="2"/>
      <c r="E96" s="1">
        <f t="shared" si="10"/>
        <v>133.5552922196583</v>
      </c>
      <c r="F96" s="1">
        <f t="shared" si="13"/>
        <v>133.5</v>
      </c>
      <c r="G96" s="43">
        <f t="shared" si="11"/>
        <v>2.4258350000309292E-2</v>
      </c>
      <c r="I96" s="3">
        <f>G96</f>
        <v>2.4258350000309292E-2</v>
      </c>
      <c r="P96" s="1">
        <f t="shared" si="14"/>
        <v>1.9249229077192665E-2</v>
      </c>
      <c r="S96" s="134">
        <f t="shared" si="12"/>
        <v>29704.894</v>
      </c>
    </row>
    <row r="97" spans="1:22" x14ac:dyDescent="0.2">
      <c r="A97" s="1" t="s">
        <v>61</v>
      </c>
      <c r="B97" s="5"/>
      <c r="C97" s="2">
        <v>44733.184999999998</v>
      </c>
      <c r="D97" s="2"/>
      <c r="E97" s="1">
        <f t="shared" si="10"/>
        <v>155.87198410684775</v>
      </c>
      <c r="F97" s="1">
        <f t="shared" si="13"/>
        <v>156</v>
      </c>
      <c r="G97" s="43">
        <f t="shared" si="11"/>
        <v>-5.6164400004490744E-2</v>
      </c>
      <c r="I97" s="3">
        <f>G97</f>
        <v>-5.6164400004490744E-2</v>
      </c>
      <c r="P97" s="1">
        <f t="shared" si="14"/>
        <v>1.9196313433365357E-2</v>
      </c>
      <c r="S97" s="134">
        <f t="shared" si="12"/>
        <v>29714.684999999998</v>
      </c>
    </row>
    <row r="98" spans="1:22" x14ac:dyDescent="0.2">
      <c r="A98" s="1" t="s">
        <v>61</v>
      </c>
      <c r="B98" s="5"/>
      <c r="C98" s="2">
        <v>44808.394999999997</v>
      </c>
      <c r="D98" s="2"/>
      <c r="E98" s="1">
        <f t="shared" si="10"/>
        <v>327.29864091779024</v>
      </c>
      <c r="F98" s="1">
        <f t="shared" si="13"/>
        <v>327.5</v>
      </c>
      <c r="G98" s="43">
        <f t="shared" si="11"/>
        <v>-8.8342250004643574E-2</v>
      </c>
      <c r="I98" s="3">
        <f>G98</f>
        <v>-8.8342250004643574E-2</v>
      </c>
      <c r="P98" s="1">
        <f t="shared" si="14"/>
        <v>1.8790758754983858E-2</v>
      </c>
      <c r="S98" s="134">
        <f t="shared" si="12"/>
        <v>29789.894999999997</v>
      </c>
    </row>
    <row r="99" spans="1:22" x14ac:dyDescent="0.2">
      <c r="A99" s="1" t="s">
        <v>75</v>
      </c>
      <c r="B99" s="5"/>
      <c r="C99" s="2">
        <v>45107.476600000002</v>
      </c>
      <c r="D99" s="2">
        <v>2.0000000000000001E-4</v>
      </c>
      <c r="E99" s="1">
        <f t="shared" si="10"/>
        <v>1008.9973352625453</v>
      </c>
      <c r="F99" s="1">
        <f t="shared" si="13"/>
        <v>1009</v>
      </c>
      <c r="G99" s="43">
        <f t="shared" si="11"/>
        <v>-1.1690999963320792E-3</v>
      </c>
      <c r="I99" s="48"/>
      <c r="J99" s="1">
        <f t="shared" ref="J99:J130" si="15">G99</f>
        <v>-1.1690999963320792E-3</v>
      </c>
      <c r="P99" s="1">
        <f t="shared" si="14"/>
        <v>1.7140395064844278E-2</v>
      </c>
      <c r="S99" s="134">
        <f t="shared" si="12"/>
        <v>30088.976600000002</v>
      </c>
    </row>
    <row r="100" spans="1:22" x14ac:dyDescent="0.2">
      <c r="A100" s="1" t="s">
        <v>75</v>
      </c>
      <c r="B100" s="5"/>
      <c r="C100" s="2">
        <v>45108.3531</v>
      </c>
      <c r="D100" s="2">
        <v>4.0000000000000002E-4</v>
      </c>
      <c r="E100" s="1">
        <f t="shared" si="10"/>
        <v>1010.9951475839725</v>
      </c>
      <c r="F100" s="1">
        <f t="shared" si="13"/>
        <v>1011</v>
      </c>
      <c r="G100" s="43">
        <f t="shared" si="11"/>
        <v>-2.1288999996613711E-3</v>
      </c>
      <c r="J100" s="1">
        <f t="shared" si="15"/>
        <v>-2.1288999996613711E-3</v>
      </c>
      <c r="P100" s="1">
        <f t="shared" si="14"/>
        <v>1.7135460529876936E-2</v>
      </c>
      <c r="S100" s="134">
        <f t="shared" si="12"/>
        <v>30089.8531</v>
      </c>
    </row>
    <row r="101" spans="1:22" x14ac:dyDescent="0.2">
      <c r="A101" s="1" t="s">
        <v>61</v>
      </c>
      <c r="B101" s="5"/>
      <c r="C101" s="2">
        <v>45449.681499999999</v>
      </c>
      <c r="D101" s="2"/>
      <c r="E101" s="1">
        <f t="shared" si="10"/>
        <v>1788.9872561683167</v>
      </c>
      <c r="F101" s="1">
        <f t="shared" si="13"/>
        <v>1789</v>
      </c>
      <c r="G101" s="43">
        <f t="shared" si="11"/>
        <v>-5.5911000017658807E-3</v>
      </c>
      <c r="J101" s="46">
        <f t="shared" si="15"/>
        <v>-5.5911000017658807E-3</v>
      </c>
      <c r="P101" s="1">
        <f t="shared" si="14"/>
        <v>1.5175437315374078E-2</v>
      </c>
      <c r="S101" s="134">
        <f t="shared" si="12"/>
        <v>30431.181499999999</v>
      </c>
    </row>
    <row r="102" spans="1:22" x14ac:dyDescent="0.2">
      <c r="A102" s="1" t="s">
        <v>61</v>
      </c>
      <c r="B102" s="5"/>
      <c r="C102" s="2">
        <v>45460.654499999997</v>
      </c>
      <c r="D102" s="2"/>
      <c r="E102" s="1">
        <f t="shared" si="10"/>
        <v>1813.9980885733983</v>
      </c>
      <c r="F102" s="1">
        <f t="shared" si="13"/>
        <v>1814</v>
      </c>
      <c r="G102" s="43">
        <f t="shared" si="11"/>
        <v>-8.3860000449931249E-4</v>
      </c>
      <c r="J102" s="46">
        <f t="shared" si="15"/>
        <v>-8.3860000449931249E-4</v>
      </c>
      <c r="P102" s="1">
        <f t="shared" si="14"/>
        <v>1.5111115135540271E-2</v>
      </c>
      <c r="S102" s="134">
        <f t="shared" si="12"/>
        <v>30442.154499999997</v>
      </c>
    </row>
    <row r="103" spans="1:22" x14ac:dyDescent="0.2">
      <c r="A103" s="1" t="s">
        <v>76</v>
      </c>
      <c r="B103" s="5"/>
      <c r="C103" s="2">
        <v>45768.195</v>
      </c>
      <c r="D103" s="2"/>
      <c r="E103" s="1">
        <f t="shared" si="10"/>
        <v>2514.9772103519749</v>
      </c>
      <c r="F103" s="1">
        <f t="shared" si="13"/>
        <v>2515</v>
      </c>
      <c r="G103" s="43">
        <f t="shared" si="11"/>
        <v>-9.9984999978914857E-3</v>
      </c>
      <c r="J103" s="46">
        <f t="shared" si="15"/>
        <v>-9.9984999978914857E-3</v>
      </c>
      <c r="P103" s="1">
        <f t="shared" si="14"/>
        <v>1.3273565043468586E-2</v>
      </c>
      <c r="S103" s="134">
        <f t="shared" si="12"/>
        <v>30749.695</v>
      </c>
    </row>
    <row r="104" spans="1:22" x14ac:dyDescent="0.2">
      <c r="A104" s="49" t="s">
        <v>77</v>
      </c>
      <c r="B104" s="50" t="s">
        <v>65</v>
      </c>
      <c r="C104" s="51">
        <v>45773.467900000003</v>
      </c>
      <c r="D104" s="2"/>
      <c r="E104" s="1">
        <f t="shared" si="10"/>
        <v>2526.9957666436785</v>
      </c>
      <c r="F104" s="1">
        <f t="shared" si="13"/>
        <v>2527</v>
      </c>
      <c r="G104" s="43">
        <f t="shared" si="11"/>
        <v>-1.8572999979369342E-3</v>
      </c>
      <c r="J104" s="1">
        <f t="shared" si="15"/>
        <v>-1.8572999979369342E-3</v>
      </c>
      <c r="O104" s="1">
        <f ca="1">+C$11+C$12*F104</f>
        <v>4.3893941917885974E-2</v>
      </c>
      <c r="P104" s="1">
        <f t="shared" si="14"/>
        <v>1.324153825492046E-2</v>
      </c>
      <c r="S104" s="134">
        <f t="shared" si="12"/>
        <v>30754.967900000003</v>
      </c>
      <c r="T104" s="1">
        <f>(G104-P104)^2</f>
        <v>2.2797491658594973E-4</v>
      </c>
      <c r="U104" s="5">
        <v>1</v>
      </c>
      <c r="V104" s="1">
        <f>U104*T104</f>
        <v>2.2797491658594973E-4</v>
      </c>
    </row>
    <row r="105" spans="1:22" x14ac:dyDescent="0.2">
      <c r="A105" s="1" t="s">
        <v>76</v>
      </c>
      <c r="B105" s="5"/>
      <c r="C105" s="2">
        <v>45783.106</v>
      </c>
      <c r="D105" s="2"/>
      <c r="E105" s="1">
        <f t="shared" si="10"/>
        <v>2548.9639525366315</v>
      </c>
      <c r="F105" s="1">
        <f t="shared" si="13"/>
        <v>2549</v>
      </c>
      <c r="G105" s="43">
        <f t="shared" si="11"/>
        <v>-1.5815099999599624E-2</v>
      </c>
      <c r="J105" s="46">
        <f t="shared" si="15"/>
        <v>-1.5815099999599624E-2</v>
      </c>
      <c r="P105" s="1">
        <f t="shared" si="14"/>
        <v>1.3182772568434304E-2</v>
      </c>
      <c r="S105" s="134">
        <f t="shared" si="12"/>
        <v>30764.606</v>
      </c>
    </row>
    <row r="106" spans="1:22" x14ac:dyDescent="0.2">
      <c r="A106" s="1" t="s">
        <v>76</v>
      </c>
      <c r="B106" s="5" t="s">
        <v>58</v>
      </c>
      <c r="C106" s="2">
        <v>45795.171199999997</v>
      </c>
      <c r="D106" s="2"/>
      <c r="E106" s="1">
        <f t="shared" si="10"/>
        <v>2576.464243718056</v>
      </c>
      <c r="F106" s="1">
        <f t="shared" si="13"/>
        <v>2576.5</v>
      </c>
      <c r="G106" s="43">
        <f t="shared" si="11"/>
        <v>-1.5687350001826417E-2</v>
      </c>
      <c r="J106" s="46">
        <f t="shared" si="15"/>
        <v>-1.5687350001826417E-2</v>
      </c>
      <c r="P106" s="1">
        <f t="shared" si="14"/>
        <v>1.3109224636050042E-2</v>
      </c>
      <c r="S106" s="134">
        <f t="shared" si="12"/>
        <v>30776.671199999997</v>
      </c>
    </row>
    <row r="107" spans="1:22" x14ac:dyDescent="0.2">
      <c r="A107" s="1" t="s">
        <v>78</v>
      </c>
      <c r="B107" s="5"/>
      <c r="C107" s="2">
        <v>45809.444499999998</v>
      </c>
      <c r="D107" s="2"/>
      <c r="E107" s="1">
        <f t="shared" si="10"/>
        <v>2608.9974720209384</v>
      </c>
      <c r="F107" s="1">
        <f t="shared" si="13"/>
        <v>2609</v>
      </c>
      <c r="G107" s="43">
        <f t="shared" si="11"/>
        <v>-1.1090999978478067E-3</v>
      </c>
      <c r="J107" s="46">
        <f t="shared" si="15"/>
        <v>-1.1090999978478067E-3</v>
      </c>
      <c r="P107" s="1">
        <f t="shared" si="14"/>
        <v>1.3022174245921492E-2</v>
      </c>
      <c r="S107" s="134">
        <f t="shared" si="12"/>
        <v>30790.944499999998</v>
      </c>
    </row>
    <row r="108" spans="1:22" x14ac:dyDescent="0.2">
      <c r="A108" s="1" t="s">
        <v>78</v>
      </c>
      <c r="B108" s="5" t="s">
        <v>58</v>
      </c>
      <c r="C108" s="2">
        <v>45814.4473</v>
      </c>
      <c r="D108" s="2"/>
      <c r="E108" s="1">
        <f t="shared" si="10"/>
        <v>2620.4003875733133</v>
      </c>
      <c r="F108" s="1">
        <f t="shared" si="13"/>
        <v>2620.5</v>
      </c>
      <c r="G108" s="43">
        <f t="shared" si="11"/>
        <v>-4.3702950002625585E-2</v>
      </c>
      <c r="J108" s="46">
        <f t="shared" si="15"/>
        <v>-4.3702950002625585E-2</v>
      </c>
      <c r="P108" s="1">
        <f t="shared" si="14"/>
        <v>1.2991338039240493E-2</v>
      </c>
      <c r="S108" s="134">
        <f t="shared" si="12"/>
        <v>30795.9473</v>
      </c>
    </row>
    <row r="109" spans="1:22" x14ac:dyDescent="0.2">
      <c r="A109" s="49" t="s">
        <v>77</v>
      </c>
      <c r="B109" s="50" t="s">
        <v>58</v>
      </c>
      <c r="C109" s="51">
        <v>45814.487300000001</v>
      </c>
      <c r="D109" s="2"/>
      <c r="E109" s="1">
        <f t="shared" si="10"/>
        <v>2620.4915598412645</v>
      </c>
      <c r="F109" s="1">
        <f t="shared" si="13"/>
        <v>2620.5</v>
      </c>
      <c r="G109" s="43">
        <f t="shared" si="11"/>
        <v>-3.7029500017524697E-3</v>
      </c>
      <c r="J109" s="1">
        <f t="shared" si="15"/>
        <v>-3.7029500017524697E-3</v>
      </c>
      <c r="O109" s="1">
        <f ca="1">+C$11+C$12*F109</f>
        <v>4.3360865348776256E-2</v>
      </c>
      <c r="P109" s="1">
        <f t="shared" si="14"/>
        <v>1.2991338039240493E-2</v>
      </c>
      <c r="S109" s="134">
        <f t="shared" si="12"/>
        <v>30795.987300000001</v>
      </c>
      <c r="T109" s="1">
        <f>(G109-P109)^2</f>
        <v>2.786992531956406E-4</v>
      </c>
      <c r="U109" s="5">
        <v>1</v>
      </c>
      <c r="V109" s="1">
        <f>U109*T109</f>
        <v>2.786992531956406E-4</v>
      </c>
    </row>
    <row r="110" spans="1:22" x14ac:dyDescent="0.2">
      <c r="A110" s="1" t="s">
        <v>76</v>
      </c>
      <c r="B110" s="5"/>
      <c r="C110" s="2">
        <v>45821.2742</v>
      </c>
      <c r="D110" s="2"/>
      <c r="E110" s="1">
        <f t="shared" si="10"/>
        <v>2635.9609864748245</v>
      </c>
      <c r="F110" s="1">
        <f t="shared" si="13"/>
        <v>2636</v>
      </c>
      <c r="G110" s="43">
        <f t="shared" si="11"/>
        <v>-1.7116399998485576E-2</v>
      </c>
      <c r="J110" s="46">
        <f t="shared" si="15"/>
        <v>-1.7116399998485576E-2</v>
      </c>
      <c r="P110" s="1">
        <f t="shared" si="14"/>
        <v>1.2949748272617616E-2</v>
      </c>
      <c r="S110" s="134">
        <f t="shared" si="12"/>
        <v>30802.7742</v>
      </c>
    </row>
    <row r="111" spans="1:22" x14ac:dyDescent="0.2">
      <c r="A111" s="1" t="s">
        <v>61</v>
      </c>
      <c r="B111" s="5"/>
      <c r="C111" s="2">
        <v>45836.640200000002</v>
      </c>
      <c r="D111" s="2"/>
      <c r="E111" s="1">
        <f t="shared" si="10"/>
        <v>2670.9848132074035</v>
      </c>
      <c r="F111" s="1">
        <f t="shared" si="13"/>
        <v>2671</v>
      </c>
      <c r="G111" s="43">
        <f t="shared" si="11"/>
        <v>-6.6628999993554316E-3</v>
      </c>
      <c r="J111" s="46">
        <f t="shared" si="15"/>
        <v>-6.6628999993554316E-3</v>
      </c>
      <c r="P111" s="1">
        <f t="shared" si="14"/>
        <v>1.2855717966595494E-2</v>
      </c>
      <c r="S111" s="134">
        <f t="shared" si="12"/>
        <v>30818.140200000002</v>
      </c>
    </row>
    <row r="112" spans="1:22" x14ac:dyDescent="0.2">
      <c r="A112" s="1" t="s">
        <v>78</v>
      </c>
      <c r="B112" s="5"/>
      <c r="C112" s="2">
        <v>46040.651899999997</v>
      </c>
      <c r="D112" s="2"/>
      <c r="E112" s="1">
        <f t="shared" si="10"/>
        <v>3135.9900476352268</v>
      </c>
      <c r="F112" s="1">
        <f t="shared" si="13"/>
        <v>3136</v>
      </c>
      <c r="G112" s="43">
        <f t="shared" si="11"/>
        <v>-4.3664000040735118E-3</v>
      </c>
      <c r="J112" s="46">
        <f t="shared" si="15"/>
        <v>-4.3664000040735118E-3</v>
      </c>
      <c r="P112" s="1">
        <f t="shared" si="14"/>
        <v>1.159094550023182E-2</v>
      </c>
      <c r="S112" s="134">
        <f t="shared" si="12"/>
        <v>31022.151899999997</v>
      </c>
    </row>
    <row r="113" spans="1:22" x14ac:dyDescent="0.2">
      <c r="A113" s="1" t="s">
        <v>78</v>
      </c>
      <c r="B113" s="5"/>
      <c r="C113" s="2">
        <v>46047.672200000001</v>
      </c>
      <c r="D113" s="2"/>
      <c r="E113" s="1">
        <f t="shared" si="10"/>
        <v>3151.9914644522796</v>
      </c>
      <c r="F113" s="1">
        <f t="shared" si="13"/>
        <v>3152</v>
      </c>
      <c r="G113" s="43">
        <f t="shared" si="11"/>
        <v>-3.7448000002768822E-3</v>
      </c>
      <c r="J113" s="46">
        <f t="shared" si="15"/>
        <v>-3.7448000002768822E-3</v>
      </c>
      <c r="P113" s="1">
        <f t="shared" si="14"/>
        <v>1.1546912961027084E-2</v>
      </c>
      <c r="S113" s="134">
        <f t="shared" si="12"/>
        <v>31029.172200000001</v>
      </c>
    </row>
    <row r="114" spans="1:22" x14ac:dyDescent="0.2">
      <c r="A114" s="1" t="s">
        <v>78</v>
      </c>
      <c r="B114" s="5" t="s">
        <v>58</v>
      </c>
      <c r="C114" s="2">
        <v>46093.521999999997</v>
      </c>
      <c r="D114" s="2"/>
      <c r="E114" s="1">
        <f t="shared" si="10"/>
        <v>3256.4972207273731</v>
      </c>
      <c r="F114" s="1">
        <f t="shared" si="13"/>
        <v>3256.5</v>
      </c>
      <c r="G114" s="43">
        <f t="shared" si="11"/>
        <v>-1.2193500006105751E-3</v>
      </c>
      <c r="J114" s="46">
        <f t="shared" si="15"/>
        <v>-1.2193500006105751E-3</v>
      </c>
      <c r="P114" s="1">
        <f t="shared" si="14"/>
        <v>1.125848526891708E-2</v>
      </c>
      <c r="S114" s="134">
        <f t="shared" si="12"/>
        <v>31075.021999999997</v>
      </c>
    </row>
    <row r="115" spans="1:22" x14ac:dyDescent="0.2">
      <c r="A115" s="1" t="s">
        <v>78</v>
      </c>
      <c r="B115" s="5" t="s">
        <v>58</v>
      </c>
      <c r="C115" s="2">
        <v>46100.540699999998</v>
      </c>
      <c r="D115" s="2"/>
      <c r="E115" s="1">
        <f t="shared" si="10"/>
        <v>3272.4949906537004</v>
      </c>
      <c r="F115" s="1">
        <f t="shared" si="13"/>
        <v>3272.5</v>
      </c>
      <c r="G115" s="43">
        <f t="shared" si="11"/>
        <v>-2.1977500000502914E-3</v>
      </c>
      <c r="J115" s="46">
        <f t="shared" si="15"/>
        <v>-2.1977500000502914E-3</v>
      </c>
      <c r="P115" s="1">
        <f t="shared" si="14"/>
        <v>1.1214195452643155E-2</v>
      </c>
      <c r="S115" s="134">
        <f t="shared" si="12"/>
        <v>31082.040699999998</v>
      </c>
    </row>
    <row r="116" spans="1:22" x14ac:dyDescent="0.2">
      <c r="A116" s="1" t="s">
        <v>78</v>
      </c>
      <c r="B116" s="5" t="s">
        <v>58</v>
      </c>
      <c r="C116" s="2">
        <v>46497.591099999998</v>
      </c>
      <c r="D116" s="2"/>
      <c r="E116" s="1">
        <f t="shared" si="10"/>
        <v>4177.4946271042818</v>
      </c>
      <c r="F116" s="1">
        <f t="shared" si="13"/>
        <v>4177.5</v>
      </c>
      <c r="G116" s="43">
        <f t="shared" si="11"/>
        <v>-2.3572499994770624E-3</v>
      </c>
      <c r="J116" s="46">
        <f t="shared" si="15"/>
        <v>-2.3572499994770624E-3</v>
      </c>
      <c r="P116" s="1">
        <f t="shared" si="14"/>
        <v>8.6534402394741108E-3</v>
      </c>
      <c r="S116" s="134">
        <f t="shared" si="12"/>
        <v>31479.091099999998</v>
      </c>
    </row>
    <row r="117" spans="1:22" x14ac:dyDescent="0.2">
      <c r="A117" s="1" t="s">
        <v>79</v>
      </c>
      <c r="B117" s="5"/>
      <c r="C117" s="2">
        <v>46499.5648</v>
      </c>
      <c r="D117" s="2"/>
      <c r="E117" s="1">
        <f t="shared" si="10"/>
        <v>4181.9932947355564</v>
      </c>
      <c r="F117" s="1">
        <f t="shared" si="13"/>
        <v>4182</v>
      </c>
      <c r="G117" s="43">
        <f t="shared" ref="G117:G148" si="16">+C117-(C$7+F117*C$8)</f>
        <v>-2.941799997643102E-3</v>
      </c>
      <c r="J117" s="46">
        <f t="shared" si="15"/>
        <v>-2.941799997643102E-3</v>
      </c>
      <c r="P117" s="1">
        <f t="shared" si="14"/>
        <v>8.6404341291817718E-3</v>
      </c>
      <c r="S117" s="134">
        <f t="shared" si="12"/>
        <v>31481.0648</v>
      </c>
    </row>
    <row r="118" spans="1:22" x14ac:dyDescent="0.2">
      <c r="A118" s="1" t="s">
        <v>78</v>
      </c>
      <c r="B118" s="5"/>
      <c r="C118" s="2">
        <v>46506.584499999997</v>
      </c>
      <c r="D118" s="2"/>
      <c r="E118" s="1">
        <f t="shared" si="10"/>
        <v>4197.9933439685747</v>
      </c>
      <c r="F118" s="1">
        <f t="shared" si="13"/>
        <v>4198</v>
      </c>
      <c r="G118" s="43">
        <f t="shared" si="16"/>
        <v>-2.9202000005170703E-3</v>
      </c>
      <c r="J118" s="46">
        <f t="shared" si="15"/>
        <v>-2.9202000005170703E-3</v>
      </c>
      <c r="P118" s="1">
        <f t="shared" si="14"/>
        <v>8.5941682969117011E-3</v>
      </c>
      <c r="S118" s="134">
        <f t="shared" si="12"/>
        <v>31488.084499999997</v>
      </c>
    </row>
    <row r="119" spans="1:22" x14ac:dyDescent="0.2">
      <c r="A119" s="1" t="s">
        <v>75</v>
      </c>
      <c r="B119" s="5"/>
      <c r="C119" s="2">
        <v>46514.481299999999</v>
      </c>
      <c r="D119" s="2">
        <v>1E-3</v>
      </c>
      <c r="E119" s="1">
        <f t="shared" si="10"/>
        <v>4215.9925731070543</v>
      </c>
      <c r="F119" s="1">
        <f t="shared" si="13"/>
        <v>4216</v>
      </c>
      <c r="G119" s="43">
        <f t="shared" si="16"/>
        <v>-3.2584000000497326E-3</v>
      </c>
      <c r="J119" s="1">
        <f t="shared" si="15"/>
        <v>-3.2584000000497326E-3</v>
      </c>
      <c r="P119" s="1">
        <f t="shared" si="14"/>
        <v>8.5420784022141108E-3</v>
      </c>
      <c r="S119" s="134">
        <f t="shared" si="12"/>
        <v>31495.981299999999</v>
      </c>
    </row>
    <row r="120" spans="1:22" x14ac:dyDescent="0.2">
      <c r="A120" s="1" t="s">
        <v>75</v>
      </c>
      <c r="B120" s="5"/>
      <c r="C120" s="2">
        <v>46515.3586</v>
      </c>
      <c r="D120" s="2">
        <v>2.9999999999999997E-4</v>
      </c>
      <c r="E120" s="1">
        <f t="shared" si="10"/>
        <v>4217.992208873844</v>
      </c>
      <c r="F120" s="1">
        <f t="shared" si="13"/>
        <v>4218</v>
      </c>
      <c r="G120" s="43">
        <f t="shared" si="16"/>
        <v>-3.4182000017608516E-3</v>
      </c>
      <c r="J120" s="1">
        <f t="shared" si="15"/>
        <v>-3.4182000017608516E-3</v>
      </c>
      <c r="P120" s="1">
        <f t="shared" si="14"/>
        <v>8.5362879672873371E-3</v>
      </c>
      <c r="S120" s="134">
        <f t="shared" si="12"/>
        <v>31496.8586</v>
      </c>
    </row>
    <row r="121" spans="1:22" x14ac:dyDescent="0.2">
      <c r="A121" s="1" t="s">
        <v>72</v>
      </c>
      <c r="B121" s="5"/>
      <c r="C121" s="2">
        <v>46523.683499999999</v>
      </c>
      <c r="D121" s="2"/>
      <c r="E121" s="1">
        <f t="shared" si="10"/>
        <v>4236.9672092100409</v>
      </c>
      <c r="F121" s="1">
        <f t="shared" si="13"/>
        <v>4237</v>
      </c>
      <c r="G121" s="43">
        <f t="shared" si="16"/>
        <v>-1.438629999756813E-2</v>
      </c>
      <c r="J121" s="46">
        <f t="shared" si="15"/>
        <v>-1.438629999756813E-2</v>
      </c>
      <c r="P121" s="1">
        <f t="shared" si="14"/>
        <v>8.4812522137115449E-3</v>
      </c>
      <c r="S121" s="134">
        <f t="shared" si="12"/>
        <v>31505.183499999999</v>
      </c>
    </row>
    <row r="122" spans="1:22" x14ac:dyDescent="0.2">
      <c r="A122" s="1" t="s">
        <v>61</v>
      </c>
      <c r="B122" s="5"/>
      <c r="C122" s="2">
        <v>46534.658499999998</v>
      </c>
      <c r="D122" s="2"/>
      <c r="E122" s="1">
        <f t="shared" si="10"/>
        <v>4261.9826002285208</v>
      </c>
      <c r="F122" s="1">
        <f t="shared" si="13"/>
        <v>4262</v>
      </c>
      <c r="G122" s="43">
        <f t="shared" si="16"/>
        <v>-7.6337999998941086E-3</v>
      </c>
      <c r="J122" s="46">
        <f t="shared" si="15"/>
        <v>-7.6337999998941086E-3</v>
      </c>
      <c r="P122" s="1">
        <f t="shared" si="14"/>
        <v>8.4087633551254443E-3</v>
      </c>
      <c r="S122" s="134">
        <f t="shared" si="12"/>
        <v>31516.158499999998</v>
      </c>
    </row>
    <row r="123" spans="1:22" x14ac:dyDescent="0.2">
      <c r="A123" s="1" t="s">
        <v>80</v>
      </c>
      <c r="B123" s="5"/>
      <c r="C123" s="2">
        <v>47288.398000000001</v>
      </c>
      <c r="D123" s="2"/>
      <c r="E123" s="1">
        <f t="shared" si="10"/>
        <v>5979.9860916705293</v>
      </c>
      <c r="F123" s="1">
        <f t="shared" si="13"/>
        <v>5980</v>
      </c>
      <c r="G123" s="43">
        <f t="shared" si="16"/>
        <v>-6.1019999993732199E-3</v>
      </c>
      <c r="J123" s="1">
        <f t="shared" si="15"/>
        <v>-6.1019999993732199E-3</v>
      </c>
      <c r="P123" s="1">
        <f t="shared" si="14"/>
        <v>3.2275339997052169E-3</v>
      </c>
      <c r="S123" s="134">
        <f t="shared" si="12"/>
        <v>32269.898000000001</v>
      </c>
    </row>
    <row r="124" spans="1:22" x14ac:dyDescent="0.2">
      <c r="A124" s="49" t="s">
        <v>81</v>
      </c>
      <c r="B124" s="50" t="s">
        <v>65</v>
      </c>
      <c r="C124" s="51">
        <v>47549.882100000003</v>
      </c>
      <c r="D124" s="2"/>
      <c r="E124" s="1">
        <f t="shared" si="10"/>
        <v>6575.9885524100446</v>
      </c>
      <c r="F124" s="1">
        <f t="shared" si="13"/>
        <v>6576</v>
      </c>
      <c r="G124" s="43">
        <f t="shared" si="16"/>
        <v>-5.022399993322324E-3</v>
      </c>
      <c r="J124" s="1">
        <f t="shared" si="15"/>
        <v>-5.022399993322324E-3</v>
      </c>
      <c r="O124" s="1">
        <f ca="1">+C$11+C$12*F124</f>
        <v>2.0809160866279118E-2</v>
      </c>
      <c r="P124" s="1">
        <f t="shared" si="14"/>
        <v>1.3380695411101457E-3</v>
      </c>
      <c r="S124" s="134">
        <f t="shared" si="12"/>
        <v>32531.382100000003</v>
      </c>
      <c r="T124" s="1">
        <f>(G124-P124)^2</f>
        <v>4.0455572698443591E-5</v>
      </c>
      <c r="U124" s="5">
        <v>1</v>
      </c>
      <c r="V124" s="1">
        <f>U124*T124</f>
        <v>4.0455572698443591E-5</v>
      </c>
    </row>
    <row r="125" spans="1:22" x14ac:dyDescent="0.2">
      <c r="A125" s="1" t="s">
        <v>78</v>
      </c>
      <c r="B125" s="5"/>
      <c r="C125" s="2">
        <v>47578.394</v>
      </c>
      <c r="D125" s="2"/>
      <c r="E125" s="1">
        <f t="shared" si="10"/>
        <v>6640.975917073355</v>
      </c>
      <c r="F125" s="1">
        <f t="shared" si="13"/>
        <v>6641</v>
      </c>
      <c r="G125" s="43">
        <f t="shared" si="16"/>
        <v>-1.0565899996436201E-2</v>
      </c>
      <c r="J125" s="46">
        <f t="shared" si="15"/>
        <v>-1.0565899996436201E-2</v>
      </c>
      <c r="P125" s="1">
        <f t="shared" si="14"/>
        <v>1.1291371086803365E-3</v>
      </c>
      <c r="S125" s="134">
        <f t="shared" si="12"/>
        <v>32559.894</v>
      </c>
    </row>
    <row r="126" spans="1:22" x14ac:dyDescent="0.2">
      <c r="A126" s="49" t="s">
        <v>82</v>
      </c>
      <c r="B126" s="50" t="s">
        <v>58</v>
      </c>
      <c r="C126" s="51">
        <v>47593.537799999998</v>
      </c>
      <c r="D126" s="2"/>
      <c r="E126" s="1">
        <f t="shared" si="10"/>
        <v>6675.4932818574698</v>
      </c>
      <c r="F126" s="1">
        <f t="shared" si="13"/>
        <v>6675.5</v>
      </c>
      <c r="G126" s="43">
        <f t="shared" si="16"/>
        <v>-2.9474499970092438E-3</v>
      </c>
      <c r="J126" s="1">
        <f t="shared" si="15"/>
        <v>-2.9474499970092438E-3</v>
      </c>
      <c r="O126" s="1">
        <f ca="1">+C$11+C$12*F126</f>
        <v>2.0241876175087492E-2</v>
      </c>
      <c r="P126" s="1">
        <f t="shared" si="14"/>
        <v>1.0180131649289229E-3</v>
      </c>
      <c r="S126" s="134">
        <f t="shared" si="12"/>
        <v>32575.037799999998</v>
      </c>
      <c r="T126" s="1">
        <f>(G126-P126)^2</f>
        <v>1.5724898088688643E-5</v>
      </c>
      <c r="U126" s="5">
        <v>1</v>
      </c>
      <c r="V126" s="1">
        <f>U126*T126</f>
        <v>1.5724898088688643E-5</v>
      </c>
    </row>
    <row r="127" spans="1:22" x14ac:dyDescent="0.2">
      <c r="A127" s="1" t="s">
        <v>78</v>
      </c>
      <c r="B127" s="5"/>
      <c r="C127" s="2">
        <v>47603.4067</v>
      </c>
      <c r="D127" s="2"/>
      <c r="E127" s="1">
        <f t="shared" si="10"/>
        <v>6697.9875317364986</v>
      </c>
      <c r="F127" s="1">
        <f t="shared" si="13"/>
        <v>6698</v>
      </c>
      <c r="G127" s="43">
        <f t="shared" si="16"/>
        <v>-5.4701999979442917E-3</v>
      </c>
      <c r="J127" s="46">
        <f t="shared" si="15"/>
        <v>-5.4701999979442917E-3</v>
      </c>
      <c r="P127" s="1">
        <f t="shared" si="14"/>
        <v>9.4545545772016688E-4</v>
      </c>
      <c r="S127" s="134">
        <f t="shared" si="12"/>
        <v>32584.9067</v>
      </c>
    </row>
    <row r="128" spans="1:22" x14ac:dyDescent="0.2">
      <c r="A128" s="1" t="s">
        <v>78</v>
      </c>
      <c r="B128" s="5"/>
      <c r="C128" s="2">
        <v>47604.279499999997</v>
      </c>
      <c r="D128" s="2"/>
      <c r="E128" s="1">
        <f t="shared" si="10"/>
        <v>6699.9769106231379</v>
      </c>
      <c r="F128" s="1">
        <f t="shared" si="13"/>
        <v>6700</v>
      </c>
      <c r="G128" s="43">
        <f t="shared" si="16"/>
        <v>-1.0130000002391171E-2</v>
      </c>
      <c r="J128" s="46">
        <f t="shared" si="15"/>
        <v>-1.0130000002391171E-2</v>
      </c>
      <c r="P128" s="1">
        <f t="shared" si="14"/>
        <v>9.3900261440570338E-4</v>
      </c>
      <c r="S128" s="134">
        <f t="shared" si="12"/>
        <v>32585.779499999997</v>
      </c>
    </row>
    <row r="129" spans="1:22" x14ac:dyDescent="0.2">
      <c r="A129" s="1" t="s">
        <v>78</v>
      </c>
      <c r="B129" s="5" t="s">
        <v>58</v>
      </c>
      <c r="C129" s="2">
        <v>47604.504300000001</v>
      </c>
      <c r="D129" s="2"/>
      <c r="E129" s="1">
        <f t="shared" si="10"/>
        <v>6700.4892987690191</v>
      </c>
      <c r="F129" s="1">
        <f t="shared" si="13"/>
        <v>6700.5</v>
      </c>
      <c r="G129" s="43">
        <f t="shared" si="16"/>
        <v>-4.6949499956099316E-3</v>
      </c>
      <c r="J129" s="46">
        <f t="shared" si="15"/>
        <v>-4.6949499956099316E-3</v>
      </c>
      <c r="P129" s="1">
        <f t="shared" si="14"/>
        <v>9.3738932017554868E-4</v>
      </c>
      <c r="S129" s="134">
        <f t="shared" si="12"/>
        <v>32586.004300000001</v>
      </c>
    </row>
    <row r="130" spans="1:22" x14ac:dyDescent="0.2">
      <c r="A130" s="49" t="s">
        <v>82</v>
      </c>
      <c r="B130" s="50" t="s">
        <v>58</v>
      </c>
      <c r="C130" s="51">
        <v>47616.351600000002</v>
      </c>
      <c r="D130" s="2"/>
      <c r="E130" s="1">
        <f t="shared" si="10"/>
        <v>6727.4929290208011</v>
      </c>
      <c r="F130" s="1">
        <f t="shared" si="13"/>
        <v>6727.5</v>
      </c>
      <c r="G130" s="43">
        <f t="shared" si="16"/>
        <v>-3.102249997027684E-3</v>
      </c>
      <c r="J130" s="1">
        <f t="shared" si="15"/>
        <v>-3.102249997027684E-3</v>
      </c>
      <c r="O130" s="1">
        <f ca="1">+C$11+C$12*F130</f>
        <v>1.9945405783710971E-2</v>
      </c>
      <c r="P130" s="1">
        <f t="shared" si="14"/>
        <v>8.5022189123268874E-4</v>
      </c>
      <c r="S130" s="134">
        <f t="shared" si="12"/>
        <v>32597.851600000002</v>
      </c>
      <c r="T130" s="1">
        <f>(G130-P130)^2</f>
        <v>1.5622034027488513E-5</v>
      </c>
      <c r="U130" s="5">
        <v>1</v>
      </c>
      <c r="V130" s="1">
        <f>U130*T130</f>
        <v>1.5622034027488513E-5</v>
      </c>
    </row>
    <row r="131" spans="1:22" x14ac:dyDescent="0.2">
      <c r="A131" s="49" t="s">
        <v>82</v>
      </c>
      <c r="B131" s="50" t="s">
        <v>65</v>
      </c>
      <c r="C131" s="51">
        <v>47624.469100000002</v>
      </c>
      <c r="D131" s="2"/>
      <c r="E131" s="1">
        <f t="shared" si="10"/>
        <v>6745.9952011476844</v>
      </c>
      <c r="F131" s="1">
        <f t="shared" si="13"/>
        <v>6746</v>
      </c>
      <c r="G131" s="43">
        <f t="shared" si="16"/>
        <v>-2.1053999953437597E-3</v>
      </c>
      <c r="J131" s="1">
        <f t="shared" ref="J131:J162" si="17">G131</f>
        <v>-2.1053999953437597E-3</v>
      </c>
      <c r="O131" s="1">
        <f ca="1">+C$11+C$12*F131</f>
        <v>1.9839930740625088E-2</v>
      </c>
      <c r="P131" s="1">
        <f t="shared" si="14"/>
        <v>7.9043989769362905E-4</v>
      </c>
      <c r="S131" s="134">
        <f t="shared" si="12"/>
        <v>32605.969100000002</v>
      </c>
      <c r="T131" s="1">
        <f>(G131-P131)^2</f>
        <v>8.3858886861067951E-6</v>
      </c>
      <c r="U131" s="5">
        <v>1</v>
      </c>
      <c r="V131" s="1">
        <f>U131*T131</f>
        <v>8.3858886861067951E-6</v>
      </c>
    </row>
    <row r="132" spans="1:22" x14ac:dyDescent="0.2">
      <c r="A132" s="1" t="s">
        <v>78</v>
      </c>
      <c r="B132" s="5"/>
      <c r="C132" s="2">
        <v>47899.547700000003</v>
      </c>
      <c r="D132" s="2"/>
      <c r="E132" s="1">
        <f t="shared" si="10"/>
        <v>7372.9836968029849</v>
      </c>
      <c r="F132" s="1">
        <f t="shared" si="13"/>
        <v>7373</v>
      </c>
      <c r="G132" s="43">
        <f t="shared" si="16"/>
        <v>-7.1526999963680282E-3</v>
      </c>
      <c r="J132" s="46">
        <f t="shared" si="17"/>
        <v>-7.1526999963680282E-3</v>
      </c>
      <c r="P132" s="1">
        <f t="shared" si="14"/>
        <v>-1.2626889484123518E-3</v>
      </c>
      <c r="S132" s="134">
        <f t="shared" si="12"/>
        <v>32881.047700000003</v>
      </c>
    </row>
    <row r="133" spans="1:22" x14ac:dyDescent="0.2">
      <c r="A133" s="1" t="s">
        <v>78</v>
      </c>
      <c r="B133" s="5"/>
      <c r="C133" s="2">
        <v>47903.495499999997</v>
      </c>
      <c r="D133" s="2"/>
      <c r="E133" s="1">
        <f t="shared" si="10"/>
        <v>7381.9819437881906</v>
      </c>
      <c r="F133" s="1">
        <f t="shared" si="13"/>
        <v>7382</v>
      </c>
      <c r="G133" s="43">
        <f t="shared" si="16"/>
        <v>-7.9218000028049573E-3</v>
      </c>
      <c r="J133" s="46">
        <f t="shared" si="17"/>
        <v>-7.9218000028049573E-3</v>
      </c>
      <c r="P133" s="1">
        <f t="shared" si="14"/>
        <v>-1.2925416097294088E-3</v>
      </c>
      <c r="S133" s="134">
        <f t="shared" si="12"/>
        <v>32884.995499999997</v>
      </c>
    </row>
    <row r="134" spans="1:22" x14ac:dyDescent="0.2">
      <c r="A134" s="1" t="s">
        <v>78</v>
      </c>
      <c r="B134" s="5"/>
      <c r="C134" s="2">
        <v>47906.569499999998</v>
      </c>
      <c r="D134" s="2"/>
      <c r="E134" s="1">
        <f t="shared" si="10"/>
        <v>7388.988532580066</v>
      </c>
      <c r="F134" s="1">
        <f t="shared" si="13"/>
        <v>7389</v>
      </c>
      <c r="G134" s="43">
        <f t="shared" si="16"/>
        <v>-5.0311000013607554E-3</v>
      </c>
      <c r="J134" s="46">
        <f t="shared" si="17"/>
        <v>-5.0311000013607554E-3</v>
      </c>
      <c r="P134" s="1">
        <f t="shared" si="14"/>
        <v>-1.315767819087283E-3</v>
      </c>
      <c r="S134" s="134">
        <f t="shared" si="12"/>
        <v>32888.069499999998</v>
      </c>
    </row>
    <row r="135" spans="1:22" x14ac:dyDescent="0.2">
      <c r="A135" s="1" t="s">
        <v>78</v>
      </c>
      <c r="B135" s="5" t="s">
        <v>58</v>
      </c>
      <c r="C135" s="2">
        <v>47930.472000000002</v>
      </c>
      <c r="D135" s="2"/>
      <c r="E135" s="1">
        <f t="shared" si="10"/>
        <v>7443.4696609462972</v>
      </c>
      <c r="F135" s="1">
        <f t="shared" si="13"/>
        <v>7443.5</v>
      </c>
      <c r="G135" s="43">
        <f t="shared" si="16"/>
        <v>-1.3310649999766611E-2</v>
      </c>
      <c r="J135" s="46">
        <f t="shared" si="17"/>
        <v>-1.3310649999766611E-2</v>
      </c>
      <c r="P135" s="1">
        <f t="shared" si="14"/>
        <v>-1.4968240819760101E-3</v>
      </c>
      <c r="S135" s="134">
        <f t="shared" si="12"/>
        <v>32911.972000000002</v>
      </c>
    </row>
    <row r="136" spans="1:22" x14ac:dyDescent="0.2">
      <c r="A136" s="1" t="s">
        <v>83</v>
      </c>
      <c r="B136" s="5"/>
      <c r="C136" s="2">
        <v>47954.396000000001</v>
      </c>
      <c r="D136" s="2"/>
      <c r="E136" s="1">
        <f t="shared" si="10"/>
        <v>7497.9997944065399</v>
      </c>
      <c r="F136" s="1">
        <f t="shared" si="13"/>
        <v>7498</v>
      </c>
      <c r="G136" s="43">
        <f t="shared" si="16"/>
        <v>-9.0199995611328632E-5</v>
      </c>
      <c r="J136" s="1">
        <f t="shared" si="17"/>
        <v>-9.0199995611328632E-5</v>
      </c>
      <c r="P136" s="1">
        <f t="shared" si="14"/>
        <v>-1.678276702341277E-3</v>
      </c>
      <c r="S136" s="134">
        <f t="shared" si="12"/>
        <v>32935.896000000001</v>
      </c>
    </row>
    <row r="137" spans="1:22" x14ac:dyDescent="0.2">
      <c r="A137" s="1" t="s">
        <v>61</v>
      </c>
      <c r="B137" s="5"/>
      <c r="C137" s="2">
        <v>47983.3462</v>
      </c>
      <c r="D137" s="2"/>
      <c r="E137" s="1">
        <f t="shared" si="10"/>
        <v>7563.9861791959038</v>
      </c>
      <c r="F137" s="1">
        <f t="shared" si="13"/>
        <v>7564</v>
      </c>
      <c r="G137" s="43">
        <f t="shared" si="16"/>
        <v>-6.0635999980149791E-3</v>
      </c>
      <c r="J137" s="46">
        <f t="shared" si="17"/>
        <v>-6.0635999980149791E-3</v>
      </c>
      <c r="P137" s="1">
        <f t="shared" si="14"/>
        <v>-1.8985481242617575E-3</v>
      </c>
      <c r="S137" s="134">
        <f t="shared" si="12"/>
        <v>32964.8462</v>
      </c>
    </row>
    <row r="138" spans="1:22" x14ac:dyDescent="0.2">
      <c r="A138" s="1" t="s">
        <v>84</v>
      </c>
      <c r="B138" s="5"/>
      <c r="C138" s="2">
        <v>48011.426299999999</v>
      </c>
      <c r="D138" s="2"/>
      <c r="E138" s="1">
        <f t="shared" si="10"/>
        <v>7627.9893392267095</v>
      </c>
      <c r="F138" s="1">
        <f t="shared" si="13"/>
        <v>7628</v>
      </c>
      <c r="G138" s="43">
        <f t="shared" si="16"/>
        <v>-4.677199998695869E-3</v>
      </c>
      <c r="J138" s="3">
        <f t="shared" si="17"/>
        <v>-4.677199998695869E-3</v>
      </c>
      <c r="P138" s="1">
        <f t="shared" si="14"/>
        <v>-2.1126997752561058E-3</v>
      </c>
      <c r="S138" s="135">
        <f t="shared" si="12"/>
        <v>32992.926299999999</v>
      </c>
      <c r="T138" s="57"/>
      <c r="U138" s="18"/>
      <c r="V138" s="57"/>
    </row>
    <row r="139" spans="1:22" x14ac:dyDescent="0.2">
      <c r="A139" s="1" t="s">
        <v>78</v>
      </c>
      <c r="B139" s="5" t="s">
        <v>58</v>
      </c>
      <c r="C139" s="2">
        <v>48320.5075</v>
      </c>
      <c r="D139" s="2"/>
      <c r="E139" s="1">
        <f t="shared" si="10"/>
        <v>8332.4801888360034</v>
      </c>
      <c r="F139" s="1">
        <f t="shared" si="13"/>
        <v>8332.5</v>
      </c>
      <c r="G139" s="43">
        <f t="shared" si="16"/>
        <v>-8.6917500011622906E-3</v>
      </c>
      <c r="J139" s="3">
        <f t="shared" si="17"/>
        <v>-8.6917500011622906E-3</v>
      </c>
      <c r="P139" s="1">
        <f t="shared" si="14"/>
        <v>-4.5061644212254408E-3</v>
      </c>
      <c r="S139" s="134">
        <f t="shared" si="12"/>
        <v>33302.0075</v>
      </c>
    </row>
    <row r="140" spans="1:22" x14ac:dyDescent="0.2">
      <c r="A140" s="1" t="s">
        <v>85</v>
      </c>
      <c r="B140" s="5" t="s">
        <v>58</v>
      </c>
      <c r="C140" s="2">
        <v>48332.353000000003</v>
      </c>
      <c r="D140" s="2"/>
      <c r="E140" s="1">
        <f t="shared" si="10"/>
        <v>8359.4797163357325</v>
      </c>
      <c r="F140" s="1">
        <f t="shared" si="13"/>
        <v>8359.5</v>
      </c>
      <c r="G140" s="43">
        <f t="shared" si="16"/>
        <v>-8.8990499934880063E-3</v>
      </c>
      <c r="J140" s="48">
        <f t="shared" si="17"/>
        <v>-8.8990499934880063E-3</v>
      </c>
      <c r="P140" s="1">
        <f t="shared" si="14"/>
        <v>-4.5992118588699549E-3</v>
      </c>
      <c r="S140" s="134">
        <f t="shared" si="12"/>
        <v>33313.853000000003</v>
      </c>
    </row>
    <row r="141" spans="1:22" x14ac:dyDescent="0.2">
      <c r="A141" s="1" t="s">
        <v>78</v>
      </c>
      <c r="B141" s="5"/>
      <c r="C141" s="2">
        <v>48373.375599999999</v>
      </c>
      <c r="D141" s="2"/>
      <c r="E141" s="1">
        <f t="shared" si="10"/>
        <v>8452.9828033147514</v>
      </c>
      <c r="F141" s="1">
        <f t="shared" si="13"/>
        <v>8453</v>
      </c>
      <c r="G141" s="43">
        <f t="shared" si="16"/>
        <v>-7.5446999981068075E-3</v>
      </c>
      <c r="J141" s="3">
        <f t="shared" si="17"/>
        <v>-7.5446999981068075E-3</v>
      </c>
      <c r="P141" s="1">
        <f t="shared" si="14"/>
        <v>-4.9221834206680561E-3</v>
      </c>
      <c r="S141" s="134">
        <f t="shared" si="12"/>
        <v>33354.875599999999</v>
      </c>
    </row>
    <row r="142" spans="1:22" x14ac:dyDescent="0.2">
      <c r="A142" s="1" t="s">
        <v>86</v>
      </c>
      <c r="B142" s="5"/>
      <c r="C142" s="2">
        <v>48644.511700000003</v>
      </c>
      <c r="D142" s="2">
        <v>5.9999999999999995E-4</v>
      </c>
      <c r="E142" s="1">
        <f t="shared" si="10"/>
        <v>9070.985132310343</v>
      </c>
      <c r="F142" s="1">
        <f t="shared" si="13"/>
        <v>9071</v>
      </c>
      <c r="G142" s="43">
        <f t="shared" si="16"/>
        <v>-6.5228999956161715E-3</v>
      </c>
      <c r="J142" s="48">
        <f t="shared" si="17"/>
        <v>-6.5228999956161715E-3</v>
      </c>
      <c r="P142" s="1">
        <f t="shared" si="14"/>
        <v>-7.0862423383070755E-3</v>
      </c>
      <c r="S142" s="134">
        <f t="shared" si="12"/>
        <v>33626.011700000003</v>
      </c>
    </row>
    <row r="143" spans="1:22" x14ac:dyDescent="0.2">
      <c r="A143" s="1" t="s">
        <v>86</v>
      </c>
      <c r="B143" s="5"/>
      <c r="C143" s="2">
        <v>48649.555500000002</v>
      </c>
      <c r="D143" s="2">
        <v>8.0000000000000004E-4</v>
      </c>
      <c r="E143" s="1">
        <f t="shared" si="10"/>
        <v>9082.481499437361</v>
      </c>
      <c r="F143" s="1">
        <f t="shared" si="13"/>
        <v>9082.5</v>
      </c>
      <c r="G143" s="43">
        <f t="shared" si="16"/>
        <v>-8.1167499956791289E-3</v>
      </c>
      <c r="J143" s="48">
        <f t="shared" si="17"/>
        <v>-8.1167499956791289E-3</v>
      </c>
      <c r="P143" s="1">
        <f t="shared" si="14"/>
        <v>-7.1269950547612751E-3</v>
      </c>
      <c r="S143" s="134">
        <f t="shared" si="12"/>
        <v>33631.055500000002</v>
      </c>
    </row>
    <row r="144" spans="1:22" x14ac:dyDescent="0.2">
      <c r="A144" s="1" t="s">
        <v>75</v>
      </c>
      <c r="B144" s="5"/>
      <c r="C144" s="2">
        <v>48683.555399999997</v>
      </c>
      <c r="D144" s="2">
        <v>5.0000000000000001E-4</v>
      </c>
      <c r="E144" s="1">
        <f t="shared" si="10"/>
        <v>9159.977699263256</v>
      </c>
      <c r="F144" s="1">
        <f t="shared" si="13"/>
        <v>9160</v>
      </c>
      <c r="G144" s="43">
        <f t="shared" si="16"/>
        <v>-9.784000001673121E-3</v>
      </c>
      <c r="J144" s="48">
        <f t="shared" si="17"/>
        <v>-9.784000001673121E-3</v>
      </c>
      <c r="P144" s="1">
        <f t="shared" si="14"/>
        <v>-7.4020931362130272E-3</v>
      </c>
      <c r="S144" s="134">
        <f t="shared" si="12"/>
        <v>33665.055399999997</v>
      </c>
    </row>
    <row r="145" spans="1:33" x14ac:dyDescent="0.2">
      <c r="A145" s="1" t="s">
        <v>86</v>
      </c>
      <c r="B145" s="5"/>
      <c r="C145" s="2">
        <v>49029.496200000001</v>
      </c>
      <c r="D145" s="2">
        <v>1.4E-3</v>
      </c>
      <c r="E145" s="1">
        <f t="shared" si="10"/>
        <v>9948.4828820648017</v>
      </c>
      <c r="F145" s="1">
        <f t="shared" si="13"/>
        <v>9948.5</v>
      </c>
      <c r="G145" s="43">
        <f t="shared" si="16"/>
        <v>-7.5101499969605356E-3</v>
      </c>
      <c r="J145" s="48">
        <f t="shared" si="17"/>
        <v>-7.5101499969605356E-3</v>
      </c>
      <c r="P145" s="1">
        <f t="shared" si="14"/>
        <v>-1.0246554254224962E-2</v>
      </c>
      <c r="S145" s="134">
        <f t="shared" si="12"/>
        <v>34010.996200000001</v>
      </c>
    </row>
    <row r="146" spans="1:33" x14ac:dyDescent="0.2">
      <c r="A146" s="1" t="s">
        <v>87</v>
      </c>
      <c r="B146" s="5"/>
      <c r="C146" s="2">
        <v>49032.348599999998</v>
      </c>
      <c r="D146" s="2"/>
      <c r="E146" s="1">
        <f t="shared" si="10"/>
        <v>9954.9843764922298</v>
      </c>
      <c r="F146" s="1">
        <f t="shared" si="13"/>
        <v>9955</v>
      </c>
      <c r="G146" s="43">
        <f t="shared" si="16"/>
        <v>-6.8545000031008385E-3</v>
      </c>
      <c r="J146" s="3">
        <f t="shared" si="17"/>
        <v>-6.8545000031008385E-3</v>
      </c>
      <c r="P146" s="1">
        <f t="shared" si="14"/>
        <v>-1.0270347352317633E-2</v>
      </c>
      <c r="S146" s="134">
        <f t="shared" si="12"/>
        <v>34013.848599999998</v>
      </c>
    </row>
    <row r="147" spans="1:33" x14ac:dyDescent="0.2">
      <c r="A147" s="1" t="s">
        <v>87</v>
      </c>
      <c r="B147" s="5"/>
      <c r="C147" s="2">
        <v>49071.387900000002</v>
      </c>
      <c r="D147" s="2"/>
      <c r="E147" s="1">
        <f t="shared" si="10"/>
        <v>10043.96691449569</v>
      </c>
      <c r="F147" s="1">
        <f t="shared" si="13"/>
        <v>10044</v>
      </c>
      <c r="G147" s="43">
        <f t="shared" si="16"/>
        <v>-1.4515599999867845E-2</v>
      </c>
      <c r="J147" s="3">
        <f t="shared" si="17"/>
        <v>-1.4515599999867845E-2</v>
      </c>
      <c r="P147" s="1">
        <f t="shared" si="14"/>
        <v>-1.0596696869464035E-2</v>
      </c>
      <c r="S147" s="134">
        <f t="shared" si="12"/>
        <v>34052.887900000002</v>
      </c>
    </row>
    <row r="148" spans="1:33" x14ac:dyDescent="0.2">
      <c r="A148" s="52" t="s">
        <v>86</v>
      </c>
      <c r="B148" s="53"/>
      <c r="C148" s="54">
        <v>49074.463499999998</v>
      </c>
      <c r="D148" s="54">
        <v>1.1000000000000001E-3</v>
      </c>
      <c r="E148" s="1">
        <f t="shared" si="10"/>
        <v>10050.977150178274</v>
      </c>
      <c r="F148" s="1">
        <f t="shared" si="13"/>
        <v>10051</v>
      </c>
      <c r="G148" s="43">
        <f t="shared" si="16"/>
        <v>-1.0024900002463255E-2</v>
      </c>
      <c r="J148" s="48">
        <f t="shared" si="17"/>
        <v>-1.0024900002463255E-2</v>
      </c>
      <c r="O148" s="1">
        <f t="shared" ref="O148:O154" ca="1" si="18">+C$11+C$12*F148</f>
        <v>9.9695682717469009E-4</v>
      </c>
      <c r="P148" s="1">
        <f t="shared" si="14"/>
        <v>-1.0622409645682535E-2</v>
      </c>
      <c r="S148" s="134">
        <f t="shared" si="12"/>
        <v>34055.963499999998</v>
      </c>
      <c r="T148" s="1">
        <f t="shared" ref="T148:T179" si="19">(G148-P148)^2</f>
        <v>3.5701777374003063E-7</v>
      </c>
      <c r="U148" s="5">
        <v>0.2</v>
      </c>
      <c r="V148" s="1">
        <f t="shared" ref="V148:V179" si="20">U148*T148</f>
        <v>7.1403554748006132E-8</v>
      </c>
    </row>
    <row r="149" spans="1:33" x14ac:dyDescent="0.2">
      <c r="A149" s="52" t="s">
        <v>86</v>
      </c>
      <c r="B149" s="53"/>
      <c r="C149" s="54">
        <v>49105.393300000003</v>
      </c>
      <c r="D149" s="54">
        <v>8.0000000000000004E-4</v>
      </c>
      <c r="E149" s="1">
        <f t="shared" ref="E149:E212" si="21">+(C149-C$7)/C$8</f>
        <v>10121.475650508444</v>
      </c>
      <c r="F149" s="1">
        <f t="shared" si="13"/>
        <v>10121.5</v>
      </c>
      <c r="G149" s="43">
        <f t="shared" ref="G149:G180" si="22">+C149-(C$7+F149*C$8)</f>
        <v>-1.0682849992008414E-2</v>
      </c>
      <c r="J149" s="48">
        <f t="shared" si="17"/>
        <v>-1.0682849992008414E-2</v>
      </c>
      <c r="O149" s="1">
        <f t="shared" ca="1" si="18"/>
        <v>5.9501139271228576E-4</v>
      </c>
      <c r="P149" s="1">
        <f t="shared" si="14"/>
        <v>-1.0881738582869643E-2</v>
      </c>
      <c r="S149" s="134">
        <f t="shared" ref="S149:S212" si="23">C149-15018.5</f>
        <v>34086.893300000003</v>
      </c>
      <c r="T149" s="1">
        <f t="shared" si="19"/>
        <v>3.9556671574765435E-8</v>
      </c>
      <c r="U149" s="5">
        <v>1</v>
      </c>
      <c r="V149" s="1">
        <f t="shared" si="20"/>
        <v>3.9556671574765435E-8</v>
      </c>
    </row>
    <row r="150" spans="1:33" x14ac:dyDescent="0.2">
      <c r="A150" s="52" t="s">
        <v>86</v>
      </c>
      <c r="B150" s="53"/>
      <c r="C150" s="54">
        <v>49411.406300000002</v>
      </c>
      <c r="D150" s="54">
        <v>8.0000000000000004E-4</v>
      </c>
      <c r="E150" s="1">
        <f t="shared" si="21"/>
        <v>10818.973131304712</v>
      </c>
      <c r="F150" s="1">
        <f t="shared" si="13"/>
        <v>10819</v>
      </c>
      <c r="G150" s="43">
        <f t="shared" si="22"/>
        <v>-1.1788099996920209E-2</v>
      </c>
      <c r="J150" s="48">
        <f t="shared" si="17"/>
        <v>-1.1788099996920209E-2</v>
      </c>
      <c r="O150" s="1">
        <f t="shared" ca="1" si="18"/>
        <v>-3.3816827993094004E-3</v>
      </c>
      <c r="P150" s="1">
        <f t="shared" si="14"/>
        <v>-1.3483180999296573E-2</v>
      </c>
      <c r="S150" s="134">
        <f t="shared" si="23"/>
        <v>34392.906300000002</v>
      </c>
      <c r="T150" s="1">
        <f t="shared" si="19"/>
        <v>2.8732996046172591E-6</v>
      </c>
      <c r="U150" s="5">
        <v>1</v>
      </c>
      <c r="V150" s="1">
        <f t="shared" si="20"/>
        <v>2.8732996046172591E-6</v>
      </c>
    </row>
    <row r="151" spans="1:33" x14ac:dyDescent="0.2">
      <c r="A151" s="52" t="s">
        <v>86</v>
      </c>
      <c r="B151" s="53"/>
      <c r="C151" s="54">
        <v>49412.286699999997</v>
      </c>
      <c r="D151" s="54">
        <v>6.9999999999999999E-4</v>
      </c>
      <c r="E151" s="1">
        <f t="shared" si="21"/>
        <v>10820.979832922256</v>
      </c>
      <c r="F151" s="1">
        <f t="shared" si="13"/>
        <v>10821</v>
      </c>
      <c r="G151" s="43">
        <f t="shared" si="22"/>
        <v>-8.8479000041843392E-3</v>
      </c>
      <c r="J151" s="48">
        <f t="shared" si="17"/>
        <v>-8.8479000041843392E-3</v>
      </c>
      <c r="O151" s="1">
        <f t="shared" ca="1" si="18"/>
        <v>-3.3930855066700294E-3</v>
      </c>
      <c r="P151" s="1">
        <f t="shared" si="14"/>
        <v>-1.3490733675393331E-2</v>
      </c>
      <c r="S151" s="134">
        <f t="shared" si="23"/>
        <v>34393.786699999997</v>
      </c>
      <c r="T151" s="1">
        <f t="shared" si="19"/>
        <v>2.1555904498511967E-5</v>
      </c>
      <c r="U151" s="5">
        <v>1</v>
      </c>
      <c r="V151" s="1">
        <f t="shared" si="20"/>
        <v>2.1555904498511967E-5</v>
      </c>
      <c r="AC151" s="1" t="s">
        <v>59</v>
      </c>
      <c r="AG151" s="1" t="s">
        <v>60</v>
      </c>
    </row>
    <row r="152" spans="1:33" x14ac:dyDescent="0.2">
      <c r="A152" s="52" t="s">
        <v>86</v>
      </c>
      <c r="B152" s="53"/>
      <c r="C152" s="54">
        <v>49412.501499999998</v>
      </c>
      <c r="D152" s="54">
        <v>1.1000000000000001E-3</v>
      </c>
      <c r="E152" s="1">
        <f t="shared" si="21"/>
        <v>10821.469428001144</v>
      </c>
      <c r="F152" s="1">
        <f t="shared" si="13"/>
        <v>10821.5</v>
      </c>
      <c r="G152" s="43">
        <f t="shared" si="22"/>
        <v>-1.3412849999440368E-2</v>
      </c>
      <c r="J152" s="48">
        <f t="shared" si="17"/>
        <v>-1.3412849999440368E-2</v>
      </c>
      <c r="O152" s="1">
        <f t="shared" ca="1" si="18"/>
        <v>-3.3959361835101884E-3</v>
      </c>
      <c r="P152" s="1">
        <f t="shared" si="14"/>
        <v>-1.3492621927819059E-2</v>
      </c>
      <c r="S152" s="134">
        <f t="shared" si="23"/>
        <v>34394.001499999998</v>
      </c>
      <c r="T152" s="1">
        <f t="shared" si="19"/>
        <v>6.3635605572549981E-9</v>
      </c>
      <c r="U152" s="5">
        <v>1</v>
      </c>
      <c r="V152" s="1">
        <f t="shared" si="20"/>
        <v>6.3635605572549981E-9</v>
      </c>
      <c r="AC152" s="1" t="s">
        <v>59</v>
      </c>
      <c r="AG152" s="1" t="s">
        <v>60</v>
      </c>
    </row>
    <row r="153" spans="1:33" x14ac:dyDescent="0.2">
      <c r="A153" s="49" t="s">
        <v>86</v>
      </c>
      <c r="B153" s="50" t="s">
        <v>65</v>
      </c>
      <c r="C153" s="51">
        <v>49432.463600000003</v>
      </c>
      <c r="D153" s="2"/>
      <c r="E153" s="1">
        <f t="shared" si="21"/>
        <v>10866.96917625173</v>
      </c>
      <c r="F153" s="1">
        <f t="shared" si="13"/>
        <v>10867</v>
      </c>
      <c r="G153" s="43">
        <f t="shared" si="22"/>
        <v>-1.3523299996450078E-2</v>
      </c>
      <c r="J153" s="48">
        <f t="shared" si="17"/>
        <v>-1.3523299996450078E-2</v>
      </c>
      <c r="N153" s="48"/>
      <c r="O153" s="1">
        <f t="shared" ca="1" si="18"/>
        <v>-3.6553477759646499E-3</v>
      </c>
      <c r="P153" s="1">
        <f t="shared" si="14"/>
        <v>-1.3664592546098189E-2</v>
      </c>
      <c r="S153" s="134">
        <f t="shared" si="23"/>
        <v>34413.963600000003</v>
      </c>
      <c r="T153" s="1">
        <f t="shared" si="19"/>
        <v>1.9963584586063971E-8</v>
      </c>
      <c r="U153" s="5">
        <v>1</v>
      </c>
      <c r="V153" s="1">
        <f t="shared" si="20"/>
        <v>1.9963584586063971E-8</v>
      </c>
      <c r="AC153" s="1" t="s">
        <v>59</v>
      </c>
      <c r="AG153" s="1" t="s">
        <v>60</v>
      </c>
    </row>
    <row r="154" spans="1:33" x14ac:dyDescent="0.2">
      <c r="A154" s="52" t="s">
        <v>75</v>
      </c>
      <c r="B154" s="53" t="s">
        <v>58</v>
      </c>
      <c r="C154" s="54">
        <v>49778.397700000001</v>
      </c>
      <c r="D154" s="54">
        <v>2.0000000000000001E-4</v>
      </c>
      <c r="E154" s="1">
        <f t="shared" si="21"/>
        <v>11655.459087698382</v>
      </c>
      <c r="F154" s="1">
        <f t="shared" si="13"/>
        <v>11655.5</v>
      </c>
      <c r="G154" s="43">
        <f t="shared" si="22"/>
        <v>-1.7949449997104239E-2</v>
      </c>
      <c r="J154" s="48">
        <f t="shared" si="17"/>
        <v>-1.7949449997104239E-2</v>
      </c>
      <c r="O154" s="1">
        <f t="shared" ca="1" si="18"/>
        <v>-8.1508651528952591E-3</v>
      </c>
      <c r="P154" s="1">
        <f t="shared" si="14"/>
        <v>-1.668866314968024E-2</v>
      </c>
      <c r="S154" s="134">
        <f t="shared" si="23"/>
        <v>34759.897700000001</v>
      </c>
      <c r="T154" s="1">
        <f t="shared" si="19"/>
        <v>1.5895834746373459E-6</v>
      </c>
      <c r="U154" s="5">
        <v>1</v>
      </c>
      <c r="V154" s="1">
        <f t="shared" si="20"/>
        <v>1.5895834746373459E-6</v>
      </c>
      <c r="AC154" s="1" t="s">
        <v>59</v>
      </c>
      <c r="AG154" s="1" t="s">
        <v>60</v>
      </c>
    </row>
    <row r="155" spans="1:33" x14ac:dyDescent="0.2">
      <c r="A155" s="52" t="s">
        <v>88</v>
      </c>
      <c r="B155" s="53" t="s">
        <v>58</v>
      </c>
      <c r="C155" s="54">
        <v>49860.441599999998</v>
      </c>
      <c r="D155" s="54"/>
      <c r="E155" s="1">
        <f t="shared" si="21"/>
        <v>11842.462298557723</v>
      </c>
      <c r="F155" s="1">
        <f t="shared" ref="F155:F218" si="24">ROUND(2*E155,0)/2</f>
        <v>11842.5</v>
      </c>
      <c r="G155" s="43">
        <f t="shared" si="22"/>
        <v>-1.6540750002604909E-2</v>
      </c>
      <c r="J155" s="48">
        <f t="shared" si="17"/>
        <v>-1.6540750002604909E-2</v>
      </c>
      <c r="P155" s="1">
        <f t="shared" si="14"/>
        <v>-1.7418020389774132E-2</v>
      </c>
      <c r="S155" s="134">
        <f t="shared" si="23"/>
        <v>34841.941599999998</v>
      </c>
      <c r="T155" s="1">
        <f t="shared" si="19"/>
        <v>7.6960333220403883E-7</v>
      </c>
      <c r="U155" s="5">
        <v>0.5</v>
      </c>
      <c r="V155" s="1">
        <f t="shared" si="20"/>
        <v>3.8480166610201941E-7</v>
      </c>
      <c r="AC155" s="1" t="s">
        <v>59</v>
      </c>
      <c r="AG155" s="1" t="s">
        <v>60</v>
      </c>
    </row>
    <row r="156" spans="1:33" x14ac:dyDescent="0.2">
      <c r="A156" s="52" t="s">
        <v>75</v>
      </c>
      <c r="B156" s="53"/>
      <c r="C156" s="54">
        <v>49862.411999999997</v>
      </c>
      <c r="D156" s="54">
        <v>5.0000000000000001E-4</v>
      </c>
      <c r="E156" s="1">
        <f t="shared" si="21"/>
        <v>11846.953444476881</v>
      </c>
      <c r="F156" s="1">
        <f t="shared" si="24"/>
        <v>11847</v>
      </c>
      <c r="G156" s="43">
        <f t="shared" si="22"/>
        <v>-2.0425300004717428E-2</v>
      </c>
      <c r="J156" s="48">
        <f t="shared" si="17"/>
        <v>-2.0425300004717428E-2</v>
      </c>
      <c r="O156" s="1">
        <f t="shared" ref="O156:O187" ca="1" si="25">+C$11+C$12*F156</f>
        <v>-9.2426743826761193E-3</v>
      </c>
      <c r="P156" s="1">
        <f t="shared" si="14"/>
        <v>-1.7435629264230909E-2</v>
      </c>
      <c r="S156" s="134">
        <f t="shared" si="23"/>
        <v>34843.911999999997</v>
      </c>
      <c r="T156" s="1">
        <f t="shared" si="19"/>
        <v>8.938131136521211E-6</v>
      </c>
      <c r="U156" s="5">
        <v>1</v>
      </c>
      <c r="V156" s="1">
        <f t="shared" si="20"/>
        <v>8.938131136521211E-6</v>
      </c>
      <c r="AC156" s="1" t="s">
        <v>59</v>
      </c>
      <c r="AG156" s="1" t="s">
        <v>60</v>
      </c>
    </row>
    <row r="157" spans="1:33" x14ac:dyDescent="0.2">
      <c r="A157" s="52" t="s">
        <v>75</v>
      </c>
      <c r="B157" s="53" t="s">
        <v>58</v>
      </c>
      <c r="C157" s="54">
        <v>50096.478000000003</v>
      </c>
      <c r="D157" s="54">
        <v>1E-3</v>
      </c>
      <c r="E157" s="1">
        <f t="shared" si="21"/>
        <v>12380.461646220156</v>
      </c>
      <c r="F157" s="1">
        <f t="shared" si="24"/>
        <v>12380.5</v>
      </c>
      <c r="G157" s="43">
        <f t="shared" si="22"/>
        <v>-1.6826949999085627E-2</v>
      </c>
      <c r="J157" s="48">
        <f t="shared" si="17"/>
        <v>-1.6826949999085627E-2</v>
      </c>
      <c r="O157" s="1">
        <f t="shared" ca="1" si="25"/>
        <v>-1.2284346571125676E-2</v>
      </c>
      <c r="P157" s="1">
        <f t="shared" si="14"/>
        <v>-1.9542409686230149E-2</v>
      </c>
      <c r="S157" s="134">
        <f t="shared" si="23"/>
        <v>35077.978000000003</v>
      </c>
      <c r="T157" s="1">
        <f t="shared" si="19"/>
        <v>7.3737213125070242E-6</v>
      </c>
      <c r="U157" s="5">
        <v>0.2</v>
      </c>
      <c r="V157" s="1">
        <f t="shared" si="20"/>
        <v>1.4747442625014048E-6</v>
      </c>
      <c r="AC157" s="1" t="s">
        <v>59</v>
      </c>
      <c r="AG157" s="1" t="s">
        <v>60</v>
      </c>
    </row>
    <row r="158" spans="1:33" x14ac:dyDescent="0.2">
      <c r="A158" s="52" t="s">
        <v>75</v>
      </c>
      <c r="B158" s="53"/>
      <c r="C158" s="54">
        <v>50097.570599999999</v>
      </c>
      <c r="D158" s="54">
        <v>2.0000000000000001E-4</v>
      </c>
      <c r="E158" s="1">
        <f t="shared" si="21"/>
        <v>12382.952016719171</v>
      </c>
      <c r="F158" s="1">
        <f t="shared" si="24"/>
        <v>12383</v>
      </c>
      <c r="G158" s="43">
        <f t="shared" si="22"/>
        <v>-2.105170000140788E-2</v>
      </c>
      <c r="J158" s="48">
        <f t="shared" si="17"/>
        <v>-2.105170000140788E-2</v>
      </c>
      <c r="O158" s="1">
        <f t="shared" ca="1" si="25"/>
        <v>-1.2298599955326464E-2</v>
      </c>
      <c r="P158" s="1">
        <f t="shared" ref="P158:P221" si="26">E$11*F$11+E$12*F$12*F158+E$13*F$13*F158^2</f>
        <v>-1.9552371540768637E-2</v>
      </c>
      <c r="S158" s="134">
        <f t="shared" si="23"/>
        <v>35079.070599999999</v>
      </c>
      <c r="T158" s="1">
        <f t="shared" si="19"/>
        <v>2.2479858328828427E-6</v>
      </c>
      <c r="U158" s="5">
        <v>1</v>
      </c>
      <c r="V158" s="1">
        <f t="shared" si="20"/>
        <v>2.2479858328828427E-6</v>
      </c>
      <c r="AC158" s="1" t="s">
        <v>59</v>
      </c>
      <c r="AG158" s="1" t="s">
        <v>60</v>
      </c>
    </row>
    <row r="159" spans="1:33" x14ac:dyDescent="0.2">
      <c r="A159" s="52" t="s">
        <v>75</v>
      </c>
      <c r="B159" s="53"/>
      <c r="C159" s="54">
        <v>50098.448900000003</v>
      </c>
      <c r="D159" s="54">
        <v>2.0000000000000002E-5</v>
      </c>
      <c r="E159" s="1">
        <f t="shared" si="21"/>
        <v>12384.953931792668</v>
      </c>
      <c r="F159" s="1">
        <f t="shared" si="24"/>
        <v>12385</v>
      </c>
      <c r="G159" s="43">
        <f t="shared" si="22"/>
        <v>-2.0211499999277294E-2</v>
      </c>
      <c r="J159" s="48">
        <f t="shared" si="17"/>
        <v>-2.0211499999277294E-2</v>
      </c>
      <c r="O159" s="1">
        <f t="shared" ca="1" si="25"/>
        <v>-1.23100026626871E-2</v>
      </c>
      <c r="P159" s="1">
        <f t="shared" si="26"/>
        <v>-1.9560341624890509E-2</v>
      </c>
      <c r="S159" s="134">
        <f t="shared" si="23"/>
        <v>35079.948900000003</v>
      </c>
      <c r="T159" s="1">
        <f t="shared" si="19"/>
        <v>4.2400722853403961E-7</v>
      </c>
      <c r="U159" s="5">
        <v>1</v>
      </c>
      <c r="V159" s="1">
        <f t="shared" si="20"/>
        <v>4.2400722853403961E-7</v>
      </c>
      <c r="AC159" s="1" t="s">
        <v>59</v>
      </c>
      <c r="AG159" s="1" t="s">
        <v>60</v>
      </c>
    </row>
    <row r="160" spans="1:33" x14ac:dyDescent="0.2">
      <c r="A160" s="55" t="s">
        <v>75</v>
      </c>
      <c r="B160" s="56" t="s">
        <v>58</v>
      </c>
      <c r="C160" s="55">
        <v>50139.469299999997</v>
      </c>
      <c r="D160" s="55">
        <v>2.0000000000000001E-4</v>
      </c>
      <c r="E160" s="1">
        <f t="shared" si="21"/>
        <v>12478.452004296945</v>
      </c>
      <c r="F160" s="1">
        <f t="shared" si="24"/>
        <v>12478.5</v>
      </c>
      <c r="G160" s="43">
        <f t="shared" si="22"/>
        <v>-2.1057149999251124E-2</v>
      </c>
      <c r="J160" s="48">
        <f t="shared" si="17"/>
        <v>-2.1057149999251124E-2</v>
      </c>
      <c r="O160" s="1">
        <f t="shared" ca="1" si="25"/>
        <v>-1.2843079231796825E-2</v>
      </c>
      <c r="P160" s="1">
        <f t="shared" si="26"/>
        <v>-1.9933538828145712E-2</v>
      </c>
      <c r="S160" s="134">
        <f t="shared" si="23"/>
        <v>35120.969299999997</v>
      </c>
      <c r="T160" s="1">
        <f t="shared" si="19"/>
        <v>1.2625020638328735E-6</v>
      </c>
      <c r="U160" s="5">
        <v>1</v>
      </c>
      <c r="V160" s="1">
        <f t="shared" si="20"/>
        <v>1.2625020638328735E-6</v>
      </c>
      <c r="AC160" s="1" t="s">
        <v>59</v>
      </c>
      <c r="AG160" s="1" t="s">
        <v>60</v>
      </c>
    </row>
    <row r="161" spans="1:33" x14ac:dyDescent="0.2">
      <c r="A161" s="52" t="s">
        <v>75</v>
      </c>
      <c r="B161" s="53"/>
      <c r="C161" s="54">
        <v>50141.4447</v>
      </c>
      <c r="D161" s="54">
        <v>2.0000000000000001E-4</v>
      </c>
      <c r="E161" s="1">
        <f t="shared" si="21"/>
        <v>12482.954546749608</v>
      </c>
      <c r="F161" s="1">
        <f t="shared" si="24"/>
        <v>12483</v>
      </c>
      <c r="G161" s="43">
        <f t="shared" si="22"/>
        <v>-1.994169999670703E-2</v>
      </c>
      <c r="J161" s="48">
        <f t="shared" si="17"/>
        <v>-1.994169999670703E-2</v>
      </c>
      <c r="O161" s="1">
        <f t="shared" ca="1" si="25"/>
        <v>-1.2868735323358249E-2</v>
      </c>
      <c r="P161" s="1">
        <f t="shared" si="26"/>
        <v>-1.9951529614932382E-2</v>
      </c>
      <c r="S161" s="134">
        <f t="shared" si="23"/>
        <v>35122.9447</v>
      </c>
      <c r="T161" s="1">
        <f t="shared" si="19"/>
        <v>9.6621394456177094E-11</v>
      </c>
      <c r="U161" s="5">
        <v>1</v>
      </c>
      <c r="V161" s="1">
        <f t="shared" si="20"/>
        <v>9.6621394456177094E-11</v>
      </c>
      <c r="AC161" s="1" t="s">
        <v>59</v>
      </c>
      <c r="AG161" s="1" t="s">
        <v>60</v>
      </c>
    </row>
    <row r="162" spans="1:33" x14ac:dyDescent="0.2">
      <c r="A162" s="52" t="s">
        <v>75</v>
      </c>
      <c r="B162" s="53" t="s">
        <v>58</v>
      </c>
      <c r="C162" s="54">
        <v>50161.407599999999</v>
      </c>
      <c r="D162" s="54">
        <v>2.9999999999999997E-4</v>
      </c>
      <c r="E162" s="1">
        <f t="shared" si="21"/>
        <v>12528.45611844554</v>
      </c>
      <c r="F162" s="1">
        <f t="shared" si="24"/>
        <v>12528.5</v>
      </c>
      <c r="G162" s="43">
        <f t="shared" si="22"/>
        <v>-1.9252149999374524E-2</v>
      </c>
      <c r="J162" s="48">
        <f t="shared" si="17"/>
        <v>-1.9252149999374524E-2</v>
      </c>
      <c r="O162" s="1">
        <f t="shared" ca="1" si="25"/>
        <v>-1.3128146915812711E-2</v>
      </c>
      <c r="P162" s="1">
        <f t="shared" si="26"/>
        <v>-2.0133588249910621E-2</v>
      </c>
      <c r="S162" s="134">
        <f t="shared" si="23"/>
        <v>35142.907599999999</v>
      </c>
      <c r="T162" s="1">
        <f t="shared" si="19"/>
        <v>7.7693338950813551E-7</v>
      </c>
      <c r="U162" s="5">
        <v>1</v>
      </c>
      <c r="V162" s="1">
        <f t="shared" si="20"/>
        <v>7.7693338950813551E-7</v>
      </c>
      <c r="AC162" s="1" t="s">
        <v>59</v>
      </c>
      <c r="AG162" s="1" t="s">
        <v>60</v>
      </c>
    </row>
    <row r="163" spans="1:33" x14ac:dyDescent="0.2">
      <c r="A163" s="1" t="s">
        <v>75</v>
      </c>
      <c r="B163" s="5" t="s">
        <v>58</v>
      </c>
      <c r="C163" s="2">
        <v>50421.571000000004</v>
      </c>
      <c r="D163" s="2">
        <v>1E-3</v>
      </c>
      <c r="E163" s="1">
        <f t="shared" si="21"/>
        <v>13121.44829882806</v>
      </c>
      <c r="F163" s="1">
        <f t="shared" si="24"/>
        <v>13121.5</v>
      </c>
      <c r="G163" s="43">
        <f t="shared" si="22"/>
        <v>-2.2682849994453136E-2</v>
      </c>
      <c r="J163" s="48">
        <f t="shared" ref="J163:J183" si="27">G163</f>
        <v>-2.2682849994453136E-2</v>
      </c>
      <c r="O163" s="1">
        <f t="shared" ca="1" si="25"/>
        <v>-1.6509049648241181E-2</v>
      </c>
      <c r="P163" s="1">
        <f t="shared" si="26"/>
        <v>-2.2531615130944163E-2</v>
      </c>
      <c r="S163" s="134">
        <f t="shared" si="23"/>
        <v>35403.071000000004</v>
      </c>
      <c r="T163" s="1">
        <f t="shared" si="19"/>
        <v>2.2871983940577617E-8</v>
      </c>
      <c r="U163" s="5">
        <v>0.2</v>
      </c>
      <c r="V163" s="1">
        <f t="shared" si="20"/>
        <v>4.574396788115524E-9</v>
      </c>
      <c r="AC163" s="1" t="s">
        <v>59</v>
      </c>
      <c r="AG163" s="1" t="s">
        <v>60</v>
      </c>
    </row>
    <row r="164" spans="1:33" x14ac:dyDescent="0.2">
      <c r="A164" s="1" t="s">
        <v>75</v>
      </c>
      <c r="B164" s="5"/>
      <c r="C164" s="2">
        <v>50423.543799999999</v>
      </c>
      <c r="D164" s="2">
        <v>4.0000000000000002E-4</v>
      </c>
      <c r="E164" s="1">
        <f t="shared" si="21"/>
        <v>13125.944915083292</v>
      </c>
      <c r="F164" s="1">
        <f t="shared" si="24"/>
        <v>13126</v>
      </c>
      <c r="G164" s="43">
        <f t="shared" si="22"/>
        <v>-2.4167399998987094E-2</v>
      </c>
      <c r="J164" s="48">
        <f t="shared" si="27"/>
        <v>-2.4167399998987094E-2</v>
      </c>
      <c r="O164" s="1">
        <f t="shared" ca="1" si="25"/>
        <v>-1.6534705739802605E-2</v>
      </c>
      <c r="P164" s="1">
        <f t="shared" si="26"/>
        <v>-2.2549992033498306E-2</v>
      </c>
      <c r="S164" s="134">
        <f t="shared" si="23"/>
        <v>35405.043799999999</v>
      </c>
      <c r="T164" s="1">
        <f t="shared" si="19"/>
        <v>2.6160085268265786E-6</v>
      </c>
      <c r="U164" s="5">
        <v>1</v>
      </c>
      <c r="V164" s="1">
        <f t="shared" si="20"/>
        <v>2.6160085268265786E-6</v>
      </c>
      <c r="AC164" s="1" t="s">
        <v>59</v>
      </c>
      <c r="AG164" s="1" t="s">
        <v>60</v>
      </c>
    </row>
    <row r="165" spans="1:33" x14ac:dyDescent="0.2">
      <c r="A165" s="1" t="s">
        <v>75</v>
      </c>
      <c r="B165" s="5" t="s">
        <v>58</v>
      </c>
      <c r="C165" s="2">
        <v>50428.591800000002</v>
      </c>
      <c r="D165" s="2">
        <v>1E-4</v>
      </c>
      <c r="E165" s="1">
        <f t="shared" si="21"/>
        <v>13137.45085529845</v>
      </c>
      <c r="F165" s="1">
        <f t="shared" si="24"/>
        <v>13137.5</v>
      </c>
      <c r="G165" s="43">
        <f t="shared" si="22"/>
        <v>-2.1561249996011611E-2</v>
      </c>
      <c r="J165" s="48">
        <f t="shared" si="27"/>
        <v>-2.1561249996011611E-2</v>
      </c>
      <c r="O165" s="1">
        <f t="shared" ca="1" si="25"/>
        <v>-1.6600271307126269E-2</v>
      </c>
      <c r="P165" s="1">
        <f t="shared" si="26"/>
        <v>-2.2596967505621075E-2</v>
      </c>
      <c r="S165" s="134">
        <f t="shared" si="23"/>
        <v>35410.091800000002</v>
      </c>
      <c r="T165" s="1">
        <f t="shared" si="19"/>
        <v>1.0727107597116306E-6</v>
      </c>
      <c r="U165" s="5">
        <v>1</v>
      </c>
      <c r="V165" s="1">
        <f t="shared" si="20"/>
        <v>1.0727107597116306E-6</v>
      </c>
      <c r="AC165" s="1" t="s">
        <v>59</v>
      </c>
      <c r="AG165" s="1" t="s">
        <v>60</v>
      </c>
    </row>
    <row r="166" spans="1:33" x14ac:dyDescent="0.2">
      <c r="A166" s="1" t="s">
        <v>75</v>
      </c>
      <c r="B166" s="5"/>
      <c r="C166" s="2">
        <v>50430.563999999998</v>
      </c>
      <c r="D166" s="2">
        <v>2.9999999999999997E-4</v>
      </c>
      <c r="E166" s="1">
        <f t="shared" si="21"/>
        <v>13141.946103969662</v>
      </c>
      <c r="F166" s="1">
        <f t="shared" si="24"/>
        <v>13142</v>
      </c>
      <c r="G166" s="43">
        <f t="shared" si="22"/>
        <v>-2.3645799999940209E-2</v>
      </c>
      <c r="J166" s="48">
        <f t="shared" si="27"/>
        <v>-2.3645799999940209E-2</v>
      </c>
      <c r="O166" s="1">
        <f t="shared" ca="1" si="25"/>
        <v>-1.6625927398687693E-2</v>
      </c>
      <c r="P166" s="1">
        <f t="shared" si="26"/>
        <v>-2.2615354016032575E-2</v>
      </c>
      <c r="S166" s="134">
        <f t="shared" si="23"/>
        <v>35412.063999999998</v>
      </c>
      <c r="T166" s="1">
        <f t="shared" si="19"/>
        <v>1.0618189257513715E-6</v>
      </c>
      <c r="U166" s="5">
        <v>1</v>
      </c>
      <c r="V166" s="1">
        <f t="shared" si="20"/>
        <v>1.0618189257513715E-6</v>
      </c>
      <c r="AC166" s="1" t="s">
        <v>59</v>
      </c>
      <c r="AG166" s="1" t="s">
        <v>60</v>
      </c>
    </row>
    <row r="167" spans="1:33" x14ac:dyDescent="0.2">
      <c r="A167" s="1" t="s">
        <v>75</v>
      </c>
      <c r="B167" s="5" t="s">
        <v>58</v>
      </c>
      <c r="C167" s="2">
        <v>50461.497900000002</v>
      </c>
      <c r="D167" s="2">
        <v>4.0000000000000002E-4</v>
      </c>
      <c r="E167" s="1">
        <f t="shared" si="21"/>
        <v>13212.453949457293</v>
      </c>
      <c r="F167" s="1">
        <f t="shared" si="24"/>
        <v>13212.5</v>
      </c>
      <c r="G167" s="43">
        <f t="shared" si="22"/>
        <v>-2.0203749998472631E-2</v>
      </c>
      <c r="J167" s="48">
        <f t="shared" si="27"/>
        <v>-2.0203749998472631E-2</v>
      </c>
      <c r="O167" s="1">
        <f t="shared" ca="1" si="25"/>
        <v>-1.7027872833150104E-2</v>
      </c>
      <c r="P167" s="1">
        <f t="shared" si="26"/>
        <v>-2.2903762134325018E-2</v>
      </c>
      <c r="S167" s="134">
        <f t="shared" si="23"/>
        <v>35442.997900000002</v>
      </c>
      <c r="T167" s="1">
        <f t="shared" si="19"/>
        <v>7.2900655337501664E-6</v>
      </c>
      <c r="U167" s="5">
        <v>1</v>
      </c>
      <c r="V167" s="1">
        <f t="shared" si="20"/>
        <v>7.2900655337501664E-6</v>
      </c>
      <c r="AC167" s="1" t="s">
        <v>59</v>
      </c>
      <c r="AG167" s="1" t="s">
        <v>60</v>
      </c>
    </row>
    <row r="168" spans="1:33" x14ac:dyDescent="0.2">
      <c r="A168" s="52" t="s">
        <v>75</v>
      </c>
      <c r="B168" s="53" t="s">
        <v>58</v>
      </c>
      <c r="C168" s="54">
        <v>50465.443299999999</v>
      </c>
      <c r="D168" s="54">
        <v>1.4999999999999999E-4</v>
      </c>
      <c r="E168" s="1">
        <f t="shared" si="21"/>
        <v>13221.446726106427</v>
      </c>
      <c r="F168" s="1">
        <f t="shared" si="24"/>
        <v>13221.5</v>
      </c>
      <c r="G168" s="43">
        <f t="shared" si="22"/>
        <v>-2.3372850002488121E-2</v>
      </c>
      <c r="J168" s="48">
        <f t="shared" si="27"/>
        <v>-2.3372850002488121E-2</v>
      </c>
      <c r="O168" s="1">
        <f t="shared" ca="1" si="25"/>
        <v>-1.7079185016272966E-2</v>
      </c>
      <c r="P168" s="1">
        <f t="shared" si="26"/>
        <v>-2.2940627931020606E-2</v>
      </c>
      <c r="S168" s="134">
        <f t="shared" si="23"/>
        <v>35446.943299999999</v>
      </c>
      <c r="T168" s="1">
        <f t="shared" si="19"/>
        <v>1.8681591906366998E-7</v>
      </c>
      <c r="U168" s="5">
        <v>1</v>
      </c>
      <c r="V168" s="1">
        <f t="shared" si="20"/>
        <v>1.8681591906366998E-7</v>
      </c>
      <c r="AC168" s="1" t="s">
        <v>59</v>
      </c>
      <c r="AG168" s="1" t="s">
        <v>60</v>
      </c>
    </row>
    <row r="169" spans="1:33" x14ac:dyDescent="0.2">
      <c r="A169" s="52" t="s">
        <v>75</v>
      </c>
      <c r="B169" s="53" t="s">
        <v>58</v>
      </c>
      <c r="C169" s="54">
        <v>50471.585500000001</v>
      </c>
      <c r="D169" s="54">
        <v>1E-4</v>
      </c>
      <c r="E169" s="1">
        <f t="shared" si="21"/>
        <v>13235.446683711327</v>
      </c>
      <c r="F169" s="1">
        <f t="shared" si="24"/>
        <v>13235.5</v>
      </c>
      <c r="G169" s="43">
        <f t="shared" si="22"/>
        <v>-2.3391449998598546E-2</v>
      </c>
      <c r="J169" s="48">
        <f t="shared" si="27"/>
        <v>-2.3391449998598546E-2</v>
      </c>
      <c r="O169" s="1">
        <f t="shared" ca="1" si="25"/>
        <v>-1.7159003967797418E-2</v>
      </c>
      <c r="P169" s="1">
        <f t="shared" si="26"/>
        <v>-2.2997996210117E-2</v>
      </c>
      <c r="S169" s="134">
        <f t="shared" si="23"/>
        <v>35453.085500000001</v>
      </c>
      <c r="T169" s="1">
        <f t="shared" si="19"/>
        <v>1.5480588367048104E-7</v>
      </c>
      <c r="U169" s="5">
        <v>1</v>
      </c>
      <c r="V169" s="1">
        <f t="shared" si="20"/>
        <v>1.5480588367048104E-7</v>
      </c>
      <c r="AC169" s="1" t="s">
        <v>59</v>
      </c>
      <c r="AG169" s="1" t="s">
        <v>60</v>
      </c>
    </row>
    <row r="170" spans="1:33" x14ac:dyDescent="0.2">
      <c r="A170" s="49" t="s">
        <v>89</v>
      </c>
      <c r="B170" s="50" t="s">
        <v>58</v>
      </c>
      <c r="C170" s="51">
        <v>50476.409500000002</v>
      </c>
      <c r="D170" s="2"/>
      <c r="E170" s="1">
        <f t="shared" si="21"/>
        <v>13246.442059225967</v>
      </c>
      <c r="F170" s="1">
        <f t="shared" si="24"/>
        <v>13246.5</v>
      </c>
      <c r="G170" s="43">
        <f t="shared" si="22"/>
        <v>-2.5420350000786129E-2</v>
      </c>
      <c r="J170" s="48">
        <f t="shared" si="27"/>
        <v>-2.5420350000786129E-2</v>
      </c>
      <c r="N170" s="48"/>
      <c r="O170" s="1">
        <f t="shared" ca="1" si="25"/>
        <v>-1.7221718858280902E-2</v>
      </c>
      <c r="P170" s="1">
        <f t="shared" si="26"/>
        <v>-2.3043089634888578E-2</v>
      </c>
      <c r="S170" s="134">
        <f t="shared" si="23"/>
        <v>35457.909500000002</v>
      </c>
      <c r="T170" s="1">
        <f t="shared" si="19"/>
        <v>5.6513668472673578E-6</v>
      </c>
      <c r="U170" s="5">
        <v>1</v>
      </c>
      <c r="V170" s="1">
        <f t="shared" si="20"/>
        <v>5.6513668472673578E-6</v>
      </c>
      <c r="AC170" s="1" t="s">
        <v>59</v>
      </c>
      <c r="AG170" s="1" t="s">
        <v>60</v>
      </c>
    </row>
    <row r="171" spans="1:33" x14ac:dyDescent="0.2">
      <c r="A171" s="52" t="s">
        <v>90</v>
      </c>
      <c r="B171" s="53" t="s">
        <v>58</v>
      </c>
      <c r="C171" s="54">
        <v>50476.409520000001</v>
      </c>
      <c r="D171" s="54">
        <v>1.41E-3</v>
      </c>
      <c r="E171" s="1">
        <f t="shared" si="21"/>
        <v>13246.4421048121</v>
      </c>
      <c r="F171" s="1">
        <f t="shared" si="24"/>
        <v>13246.5</v>
      </c>
      <c r="G171" s="43">
        <f t="shared" si="22"/>
        <v>-2.5400350001291372E-2</v>
      </c>
      <c r="J171" s="48">
        <f t="shared" si="27"/>
        <v>-2.5400350001291372E-2</v>
      </c>
      <c r="O171" s="1">
        <f t="shared" ca="1" si="25"/>
        <v>-1.7221718858280902E-2</v>
      </c>
      <c r="P171" s="1">
        <f t="shared" si="26"/>
        <v>-2.3043089634888578E-2</v>
      </c>
      <c r="S171" s="134">
        <f t="shared" si="23"/>
        <v>35457.909520000001</v>
      </c>
      <c r="T171" s="1">
        <f t="shared" si="19"/>
        <v>5.5566764350134321E-6</v>
      </c>
      <c r="U171" s="5">
        <v>1</v>
      </c>
      <c r="V171" s="1">
        <f t="shared" si="20"/>
        <v>5.5566764350134321E-6</v>
      </c>
      <c r="AC171" s="1" t="s">
        <v>59</v>
      </c>
      <c r="AG171" s="1" t="s">
        <v>60</v>
      </c>
    </row>
    <row r="172" spans="1:33" x14ac:dyDescent="0.2">
      <c r="A172" s="52" t="s">
        <v>90</v>
      </c>
      <c r="B172" s="53"/>
      <c r="C172" s="54">
        <v>50477.507769999997</v>
      </c>
      <c r="D172" s="54">
        <v>8.0999999999999996E-4</v>
      </c>
      <c r="E172" s="1">
        <f t="shared" si="21"/>
        <v>13248.945353393961</v>
      </c>
      <c r="F172" s="1">
        <f t="shared" si="24"/>
        <v>13249</v>
      </c>
      <c r="G172" s="43">
        <f t="shared" si="22"/>
        <v>-2.3975100004463457E-2</v>
      </c>
      <c r="J172" s="48">
        <f t="shared" si="27"/>
        <v>-2.3975100004463457E-2</v>
      </c>
      <c r="O172" s="1">
        <f t="shared" ca="1" si="25"/>
        <v>-1.7235972242481704E-2</v>
      </c>
      <c r="P172" s="1">
        <f t="shared" si="26"/>
        <v>-2.3053340392360053E-2</v>
      </c>
      <c r="S172" s="134">
        <f t="shared" si="23"/>
        <v>35459.007769999997</v>
      </c>
      <c r="T172" s="1">
        <f t="shared" si="19"/>
        <v>8.4964078250501757E-7</v>
      </c>
      <c r="U172" s="5">
        <v>1</v>
      </c>
      <c r="V172" s="1">
        <f t="shared" si="20"/>
        <v>8.4964078250501757E-7</v>
      </c>
      <c r="AC172" s="1" t="s">
        <v>59</v>
      </c>
      <c r="AG172" s="1" t="s">
        <v>60</v>
      </c>
    </row>
    <row r="173" spans="1:33" x14ac:dyDescent="0.2">
      <c r="A173" s="49" t="s">
        <v>89</v>
      </c>
      <c r="B173" s="50" t="s">
        <v>65</v>
      </c>
      <c r="C173" s="51">
        <v>50477.507799999999</v>
      </c>
      <c r="D173" s="2"/>
      <c r="E173" s="1">
        <f t="shared" si="21"/>
        <v>13248.945421773169</v>
      </c>
      <c r="F173" s="1">
        <f t="shared" si="24"/>
        <v>13249</v>
      </c>
      <c r="G173" s="43">
        <f t="shared" si="22"/>
        <v>-2.3945100001583342E-2</v>
      </c>
      <c r="J173" s="48">
        <f t="shared" si="27"/>
        <v>-2.3945100001583342E-2</v>
      </c>
      <c r="N173" s="48"/>
      <c r="O173" s="1">
        <f t="shared" ca="1" si="25"/>
        <v>-1.7235972242481704E-2</v>
      </c>
      <c r="P173" s="1">
        <f t="shared" si="26"/>
        <v>-2.3053340392360053E-2</v>
      </c>
      <c r="S173" s="134">
        <f t="shared" si="23"/>
        <v>35459.007799999999</v>
      </c>
      <c r="T173" s="1">
        <f t="shared" si="19"/>
        <v>7.952352006420727E-7</v>
      </c>
      <c r="U173" s="5">
        <v>1</v>
      </c>
      <c r="V173" s="1">
        <f t="shared" si="20"/>
        <v>7.952352006420727E-7</v>
      </c>
      <c r="AC173" s="1" t="s">
        <v>59</v>
      </c>
      <c r="AG173" s="1" t="s">
        <v>60</v>
      </c>
    </row>
    <row r="174" spans="1:33" x14ac:dyDescent="0.2">
      <c r="A174" s="49" t="s">
        <v>91</v>
      </c>
      <c r="B174" s="50" t="s">
        <v>58</v>
      </c>
      <c r="C174" s="51">
        <v>50486.5023</v>
      </c>
      <c r="D174" s="2"/>
      <c r="E174" s="1">
        <f t="shared" si="21"/>
        <v>13269.446645874834</v>
      </c>
      <c r="F174" s="1">
        <f t="shared" si="24"/>
        <v>13269.5</v>
      </c>
      <c r="G174" s="43">
        <f t="shared" si="22"/>
        <v>-2.3408050001307856E-2</v>
      </c>
      <c r="J174" s="48">
        <f t="shared" si="27"/>
        <v>-2.3408050001307856E-2</v>
      </c>
      <c r="O174" s="1">
        <f t="shared" ca="1" si="25"/>
        <v>-1.7352849992928215E-2</v>
      </c>
      <c r="P174" s="1">
        <f t="shared" si="26"/>
        <v>-2.3137428062686843E-2</v>
      </c>
      <c r="S174" s="134">
        <f t="shared" si="23"/>
        <v>35468.0023</v>
      </c>
      <c r="T174" s="1">
        <f t="shared" si="19"/>
        <v>7.3236233662995286E-8</v>
      </c>
      <c r="U174" s="5">
        <v>1</v>
      </c>
      <c r="V174" s="1">
        <f t="shared" si="20"/>
        <v>7.3236233662995286E-8</v>
      </c>
      <c r="AC174" s="1" t="s">
        <v>59</v>
      </c>
      <c r="AG174" s="1" t="s">
        <v>60</v>
      </c>
    </row>
    <row r="175" spans="1:33" x14ac:dyDescent="0.2">
      <c r="A175" s="49" t="s">
        <v>91</v>
      </c>
      <c r="B175" s="50" t="s">
        <v>65</v>
      </c>
      <c r="C175" s="51">
        <v>50507.342199999999</v>
      </c>
      <c r="D175" s="2"/>
      <c r="E175" s="1">
        <f t="shared" si="21"/>
        <v>13316.947169545545</v>
      </c>
      <c r="F175" s="1">
        <f t="shared" si="24"/>
        <v>13317</v>
      </c>
      <c r="G175" s="43">
        <f t="shared" si="22"/>
        <v>-2.3178299998107832E-2</v>
      </c>
      <c r="J175" s="48">
        <f t="shared" si="27"/>
        <v>-2.3178299998107832E-2</v>
      </c>
      <c r="O175" s="1">
        <f t="shared" ca="1" si="25"/>
        <v>-1.7623664292743313E-2</v>
      </c>
      <c r="P175" s="1">
        <f t="shared" si="26"/>
        <v>-2.3332480857168568E-2</v>
      </c>
      <c r="S175" s="134">
        <f t="shared" si="23"/>
        <v>35488.842199999999</v>
      </c>
      <c r="T175" s="1">
        <f t="shared" si="19"/>
        <v>2.3771737300706548E-8</v>
      </c>
      <c r="U175" s="5">
        <v>1</v>
      </c>
      <c r="V175" s="1">
        <f t="shared" si="20"/>
        <v>2.3771737300706548E-8</v>
      </c>
      <c r="AC175" s="1" t="s">
        <v>59</v>
      </c>
      <c r="AG175" s="1" t="s">
        <v>60</v>
      </c>
    </row>
    <row r="176" spans="1:33" x14ac:dyDescent="0.2">
      <c r="A176" s="49" t="s">
        <v>91</v>
      </c>
      <c r="B176" s="50" t="s">
        <v>65</v>
      </c>
      <c r="C176" s="51">
        <v>50513.483200000002</v>
      </c>
      <c r="D176" s="2"/>
      <c r="E176" s="1">
        <f t="shared" si="21"/>
        <v>13330.94439198241</v>
      </c>
      <c r="F176" s="1">
        <f t="shared" si="24"/>
        <v>13331</v>
      </c>
      <c r="G176" s="43">
        <f t="shared" si="22"/>
        <v>-2.4396900000283495E-2</v>
      </c>
      <c r="J176" s="1">
        <f t="shared" si="27"/>
        <v>-2.4396900000283495E-2</v>
      </c>
      <c r="O176" s="1">
        <f t="shared" ca="1" si="25"/>
        <v>-1.7703483244267765E-2</v>
      </c>
      <c r="P176" s="1">
        <f t="shared" si="26"/>
        <v>-2.3390027548838354E-2</v>
      </c>
      <c r="S176" s="134">
        <f t="shared" si="23"/>
        <v>35494.983200000002</v>
      </c>
      <c r="T176" s="1">
        <f t="shared" si="19"/>
        <v>1.0137921334791471E-6</v>
      </c>
      <c r="U176" s="5">
        <v>1</v>
      </c>
      <c r="V176" s="1">
        <f t="shared" si="20"/>
        <v>1.0137921334791471E-6</v>
      </c>
      <c r="AC176" s="1" t="s">
        <v>92</v>
      </c>
      <c r="AG176" s="1" t="s">
        <v>60</v>
      </c>
    </row>
    <row r="177" spans="1:33" x14ac:dyDescent="0.2">
      <c r="A177" s="55" t="s">
        <v>93</v>
      </c>
      <c r="B177" s="56" t="s">
        <v>58</v>
      </c>
      <c r="C177" s="55">
        <v>50927.422299999998</v>
      </c>
      <c r="D177" s="55">
        <v>2.9999999999999997E-4</v>
      </c>
      <c r="E177" s="1">
        <f t="shared" si="21"/>
        <v>14274.438555475703</v>
      </c>
      <c r="F177" s="1">
        <f t="shared" si="24"/>
        <v>14274.5</v>
      </c>
      <c r="G177" s="43">
        <f t="shared" si="22"/>
        <v>-2.6957549998769537E-2</v>
      </c>
      <c r="J177" s="1">
        <f t="shared" si="27"/>
        <v>-2.6957549998769537E-2</v>
      </c>
      <c r="O177" s="1">
        <f t="shared" ca="1" si="25"/>
        <v>-2.3082710441647628E-2</v>
      </c>
      <c r="P177" s="1">
        <f t="shared" si="26"/>
        <v>-2.7328539563646392E-2</v>
      </c>
      <c r="S177" s="134">
        <f t="shared" si="23"/>
        <v>35908.922299999998</v>
      </c>
      <c r="T177" s="1">
        <f t="shared" si="19"/>
        <v>1.3763325724751876E-7</v>
      </c>
      <c r="U177" s="5">
        <v>1</v>
      </c>
      <c r="V177" s="1">
        <f t="shared" si="20"/>
        <v>1.3763325724751876E-7</v>
      </c>
      <c r="AC177" s="1" t="s">
        <v>92</v>
      </c>
      <c r="AG177" s="1" t="s">
        <v>60</v>
      </c>
    </row>
    <row r="178" spans="1:33" x14ac:dyDescent="0.2">
      <c r="A178" s="49" t="s">
        <v>91</v>
      </c>
      <c r="B178" s="50" t="s">
        <v>58</v>
      </c>
      <c r="C178" s="51">
        <v>50927.422500000001</v>
      </c>
      <c r="D178" s="2"/>
      <c r="E178" s="1">
        <f t="shared" si="21"/>
        <v>14274.439011337048</v>
      </c>
      <c r="F178" s="1">
        <f t="shared" si="24"/>
        <v>14274.5</v>
      </c>
      <c r="G178" s="43">
        <f t="shared" si="22"/>
        <v>-2.6757549996546004E-2</v>
      </c>
      <c r="J178" s="1">
        <f t="shared" si="27"/>
        <v>-2.6757549996546004E-2</v>
      </c>
      <c r="O178" s="1">
        <f t="shared" ca="1" si="25"/>
        <v>-2.3082710441647628E-2</v>
      </c>
      <c r="P178" s="1">
        <f t="shared" si="26"/>
        <v>-2.7328539563646392E-2</v>
      </c>
      <c r="S178" s="134">
        <f t="shared" si="23"/>
        <v>35908.922500000001</v>
      </c>
      <c r="T178" s="1">
        <f t="shared" si="19"/>
        <v>3.2602908573748896E-7</v>
      </c>
      <c r="U178" s="5">
        <v>1</v>
      </c>
      <c r="V178" s="1">
        <f t="shared" si="20"/>
        <v>3.2602908573748896E-7</v>
      </c>
      <c r="AC178" s="1" t="s">
        <v>92</v>
      </c>
      <c r="AG178" s="1" t="s">
        <v>60</v>
      </c>
    </row>
    <row r="179" spans="1:33" x14ac:dyDescent="0.2">
      <c r="A179" s="58" t="s">
        <v>93</v>
      </c>
      <c r="B179" s="59" t="s">
        <v>58</v>
      </c>
      <c r="C179" s="58">
        <v>50927.422599999998</v>
      </c>
      <c r="D179" s="58">
        <v>2.9999999999999997E-4</v>
      </c>
      <c r="E179" s="57">
        <f t="shared" si="21"/>
        <v>14274.439239267711</v>
      </c>
      <c r="F179" s="57">
        <f t="shared" si="24"/>
        <v>14274.5</v>
      </c>
      <c r="G179" s="43">
        <f t="shared" si="22"/>
        <v>-2.6657549999072216E-2</v>
      </c>
      <c r="J179" s="1">
        <f t="shared" si="27"/>
        <v>-2.6657549999072216E-2</v>
      </c>
      <c r="O179" s="1">
        <f t="shared" ca="1" si="25"/>
        <v>-2.3082710441647628E-2</v>
      </c>
      <c r="P179" s="1">
        <f t="shared" si="26"/>
        <v>-2.7328539563646392E-2</v>
      </c>
      <c r="S179" s="134">
        <f t="shared" si="23"/>
        <v>35908.922599999998</v>
      </c>
      <c r="T179" s="1">
        <f t="shared" si="19"/>
        <v>4.5022699576744217E-7</v>
      </c>
      <c r="U179" s="5">
        <v>1</v>
      </c>
      <c r="V179" s="1">
        <f t="shared" si="20"/>
        <v>4.5022699576744217E-7</v>
      </c>
      <c r="AC179" s="1" t="s">
        <v>92</v>
      </c>
      <c r="AG179" s="1" t="s">
        <v>60</v>
      </c>
    </row>
    <row r="180" spans="1:33" x14ac:dyDescent="0.2">
      <c r="A180" s="52" t="s">
        <v>93</v>
      </c>
      <c r="B180" s="53" t="s">
        <v>65</v>
      </c>
      <c r="C180" s="54">
        <v>51142.616679999999</v>
      </c>
      <c r="D180" s="54">
        <v>1.2E-4</v>
      </c>
      <c r="E180" s="1">
        <f t="shared" si="21"/>
        <v>14764.932547337212</v>
      </c>
      <c r="F180" s="1">
        <f t="shared" si="24"/>
        <v>14765</v>
      </c>
      <c r="G180" s="43">
        <f t="shared" si="22"/>
        <v>-2.9593499995826278E-2</v>
      </c>
      <c r="J180" s="1">
        <f t="shared" si="27"/>
        <v>-2.9593499995826278E-2</v>
      </c>
      <c r="O180" s="1">
        <f t="shared" ca="1" si="25"/>
        <v>-2.5879224421843525E-2</v>
      </c>
      <c r="P180" s="1">
        <f t="shared" si="26"/>
        <v>-2.9422995067464625E-2</v>
      </c>
      <c r="S180" s="134">
        <f t="shared" si="23"/>
        <v>36124.116679999999</v>
      </c>
      <c r="T180" s="1">
        <f t="shared" ref="T180:T202" si="28">(G180-P180)^2</f>
        <v>2.907193059561253E-8</v>
      </c>
      <c r="U180" s="5">
        <v>1</v>
      </c>
      <c r="V180" s="1">
        <f t="shared" ref="V180:V211" si="29">U180*T180</f>
        <v>2.907193059561253E-8</v>
      </c>
      <c r="AC180" s="1" t="s">
        <v>92</v>
      </c>
      <c r="AG180" s="1" t="s">
        <v>60</v>
      </c>
    </row>
    <row r="181" spans="1:33" x14ac:dyDescent="0.2">
      <c r="A181" s="52" t="s">
        <v>93</v>
      </c>
      <c r="B181" s="53" t="s">
        <v>65</v>
      </c>
      <c r="C181" s="54">
        <v>51142.616979999999</v>
      </c>
      <c r="D181" s="54">
        <v>2.5999999999999998E-4</v>
      </c>
      <c r="E181" s="1">
        <f t="shared" si="21"/>
        <v>14764.933231129222</v>
      </c>
      <c r="F181" s="1">
        <f t="shared" si="24"/>
        <v>14765</v>
      </c>
      <c r="G181" s="43">
        <f t="shared" ref="G181:G212" si="30">+C181-(C$7+F181*C$8)</f>
        <v>-2.9293499996128958E-2</v>
      </c>
      <c r="J181" s="1">
        <f t="shared" si="27"/>
        <v>-2.9293499996128958E-2</v>
      </c>
      <c r="O181" s="1">
        <f t="shared" ca="1" si="25"/>
        <v>-2.5879224421843525E-2</v>
      </c>
      <c r="P181" s="1">
        <f t="shared" si="26"/>
        <v>-2.9422995067464625E-2</v>
      </c>
      <c r="S181" s="134">
        <f t="shared" si="23"/>
        <v>36124.116979999999</v>
      </c>
      <c r="T181" s="1">
        <f t="shared" si="28"/>
        <v>1.6768973500229446E-8</v>
      </c>
      <c r="U181" s="5">
        <v>1</v>
      </c>
      <c r="V181" s="1">
        <f t="shared" si="29"/>
        <v>1.6768973500229446E-8</v>
      </c>
      <c r="AC181" s="1" t="s">
        <v>92</v>
      </c>
      <c r="AG181" s="1" t="s">
        <v>60</v>
      </c>
    </row>
    <row r="182" spans="1:33" x14ac:dyDescent="0.2">
      <c r="A182" s="52" t="s">
        <v>93</v>
      </c>
      <c r="B182" s="53" t="s">
        <v>65</v>
      </c>
      <c r="C182" s="54">
        <v>51142.617769999997</v>
      </c>
      <c r="D182" s="54">
        <v>1.2E-4</v>
      </c>
      <c r="E182" s="1">
        <f t="shared" si="21"/>
        <v>14764.93503178151</v>
      </c>
      <c r="F182" s="1">
        <f t="shared" si="24"/>
        <v>14765</v>
      </c>
      <c r="G182" s="43">
        <f t="shared" si="30"/>
        <v>-2.8503499997896142E-2</v>
      </c>
      <c r="J182" s="1">
        <f t="shared" si="27"/>
        <v>-2.8503499997896142E-2</v>
      </c>
      <c r="O182" s="1">
        <f t="shared" ca="1" si="25"/>
        <v>-2.5879224421843525E-2</v>
      </c>
      <c r="P182" s="1">
        <f t="shared" si="26"/>
        <v>-2.9422995067464625E-2</v>
      </c>
      <c r="S182" s="134">
        <f t="shared" si="23"/>
        <v>36124.117769999997</v>
      </c>
      <c r="T182" s="1">
        <f t="shared" si="28"/>
        <v>8.4547118296074803E-7</v>
      </c>
      <c r="U182" s="5">
        <v>1</v>
      </c>
      <c r="V182" s="1">
        <f t="shared" si="29"/>
        <v>8.4547118296074803E-7</v>
      </c>
      <c r="AC182" s="1" t="s">
        <v>92</v>
      </c>
      <c r="AG182" s="1" t="s">
        <v>60</v>
      </c>
    </row>
    <row r="183" spans="1:33" x14ac:dyDescent="0.2">
      <c r="A183" s="52" t="s">
        <v>93</v>
      </c>
      <c r="B183" s="53" t="s">
        <v>65</v>
      </c>
      <c r="C183" s="54">
        <v>51142.618040000001</v>
      </c>
      <c r="D183" s="54">
        <v>8.0000000000000007E-5</v>
      </c>
      <c r="E183" s="1">
        <f t="shared" si="21"/>
        <v>14764.935647194327</v>
      </c>
      <c r="F183" s="1">
        <f t="shared" si="24"/>
        <v>14765</v>
      </c>
      <c r="G183" s="43">
        <f t="shared" si="30"/>
        <v>-2.823349999380298E-2</v>
      </c>
      <c r="J183" s="1">
        <f t="shared" si="27"/>
        <v>-2.823349999380298E-2</v>
      </c>
      <c r="O183" s="1">
        <f t="shared" ca="1" si="25"/>
        <v>-2.5879224421843525E-2</v>
      </c>
      <c r="P183" s="1">
        <f t="shared" si="26"/>
        <v>-2.9422995067464625E-2</v>
      </c>
      <c r="S183" s="134">
        <f t="shared" si="23"/>
        <v>36124.118040000001</v>
      </c>
      <c r="T183" s="1">
        <f t="shared" si="28"/>
        <v>1.4148985302653222E-6</v>
      </c>
      <c r="U183" s="5">
        <v>1</v>
      </c>
      <c r="V183" s="1">
        <f t="shared" si="29"/>
        <v>1.4148985302653222E-6</v>
      </c>
      <c r="AC183" s="1" t="s">
        <v>92</v>
      </c>
      <c r="AG183" s="1" t="s">
        <v>60</v>
      </c>
    </row>
    <row r="184" spans="1:33" x14ac:dyDescent="0.2">
      <c r="A184" s="60" t="s">
        <v>94</v>
      </c>
      <c r="B184" s="53"/>
      <c r="C184" s="54">
        <v>51296.828999999998</v>
      </c>
      <c r="D184" s="54">
        <v>3.0000000000000001E-3</v>
      </c>
      <c r="E184" s="1">
        <f t="shared" si="21"/>
        <v>15116.429721338798</v>
      </c>
      <c r="F184" s="1">
        <f t="shared" si="24"/>
        <v>15116.5</v>
      </c>
      <c r="G184" s="43"/>
      <c r="O184" s="1">
        <f t="shared" ca="1" si="25"/>
        <v>-2.7883250240475235E-2</v>
      </c>
      <c r="P184" s="1">
        <f t="shared" si="26"/>
        <v>-3.094366177670145E-2</v>
      </c>
      <c r="S184" s="134">
        <f t="shared" si="23"/>
        <v>36278.328999999998</v>
      </c>
      <c r="T184" s="1">
        <f t="shared" si="28"/>
        <v>9.5751020415089439E-4</v>
      </c>
      <c r="U184" s="5">
        <v>0.2</v>
      </c>
      <c r="V184" s="1">
        <f t="shared" si="29"/>
        <v>1.9150204083017889E-4</v>
      </c>
      <c r="AC184" s="1" t="s">
        <v>92</v>
      </c>
      <c r="AG184" s="1" t="s">
        <v>60</v>
      </c>
    </row>
    <row r="185" spans="1:33" x14ac:dyDescent="0.2">
      <c r="A185" s="52" t="s">
        <v>95</v>
      </c>
      <c r="B185" s="53" t="s">
        <v>65</v>
      </c>
      <c r="C185" s="54">
        <v>51536.591699999997</v>
      </c>
      <c r="D185" s="54">
        <v>1E-4</v>
      </c>
      <c r="E185" s="1">
        <f t="shared" si="21"/>
        <v>15662.922449552671</v>
      </c>
      <c r="F185" s="1">
        <f t="shared" si="24"/>
        <v>15663</v>
      </c>
      <c r="G185" s="43">
        <f t="shared" ref="G185:G202" si="31">+C185-(C$7+F185*C$8)</f>
        <v>-3.4023699998215307E-2</v>
      </c>
      <c r="J185" s="1">
        <f t="shared" ref="J185:J200" si="32">G185</f>
        <v>-3.4023699998215307E-2</v>
      </c>
      <c r="O185" s="1">
        <f t="shared" ca="1" si="25"/>
        <v>-3.0999040026768926E-2</v>
      </c>
      <c r="P185" s="1">
        <f t="shared" si="26"/>
        <v>-3.3340685507799894E-2</v>
      </c>
      <c r="S185" s="134">
        <f t="shared" si="23"/>
        <v>36518.091699999997</v>
      </c>
      <c r="T185" s="1">
        <f t="shared" si="28"/>
        <v>4.6650879411742532E-7</v>
      </c>
      <c r="U185" s="5">
        <v>1</v>
      </c>
      <c r="V185" s="1">
        <f t="shared" si="29"/>
        <v>4.6650879411742532E-7</v>
      </c>
      <c r="AC185" s="1" t="s">
        <v>92</v>
      </c>
      <c r="AG185" s="1" t="s">
        <v>60</v>
      </c>
    </row>
    <row r="186" spans="1:33" x14ac:dyDescent="0.2">
      <c r="A186" s="52" t="s">
        <v>95</v>
      </c>
      <c r="B186" s="53" t="s">
        <v>65</v>
      </c>
      <c r="C186" s="54">
        <v>51536.592199999999</v>
      </c>
      <c r="D186" s="54">
        <v>1E-4</v>
      </c>
      <c r="E186" s="1">
        <f t="shared" si="21"/>
        <v>15662.923589206024</v>
      </c>
      <c r="F186" s="1">
        <f t="shared" si="24"/>
        <v>15663</v>
      </c>
      <c r="G186" s="43">
        <f t="shared" si="31"/>
        <v>-3.3523699996294454E-2</v>
      </c>
      <c r="J186" s="1">
        <f t="shared" si="32"/>
        <v>-3.3523699996294454E-2</v>
      </c>
      <c r="O186" s="1">
        <f t="shared" ca="1" si="25"/>
        <v>-3.0999040026768926E-2</v>
      </c>
      <c r="P186" s="1">
        <f t="shared" si="26"/>
        <v>-3.3340685507799894E-2</v>
      </c>
      <c r="S186" s="134">
        <f t="shared" si="23"/>
        <v>36518.092199999999</v>
      </c>
      <c r="T186" s="1">
        <f t="shared" si="28"/>
        <v>3.3494302998925244E-8</v>
      </c>
      <c r="U186" s="5">
        <v>1</v>
      </c>
      <c r="V186" s="1">
        <f t="shared" si="29"/>
        <v>3.3494302998925244E-8</v>
      </c>
      <c r="AC186" s="1" t="s">
        <v>92</v>
      </c>
      <c r="AG186" s="1" t="s">
        <v>60</v>
      </c>
    </row>
    <row r="187" spans="1:33" x14ac:dyDescent="0.2">
      <c r="A187" s="52" t="s">
        <v>95</v>
      </c>
      <c r="B187" s="53" t="s">
        <v>65</v>
      </c>
      <c r="C187" s="54">
        <v>51536.592299999997</v>
      </c>
      <c r="D187" s="54">
        <v>2.0000000000000001E-4</v>
      </c>
      <c r="E187" s="1">
        <f t="shared" si="21"/>
        <v>15662.923817136689</v>
      </c>
      <c r="F187" s="1">
        <f t="shared" si="24"/>
        <v>15663</v>
      </c>
      <c r="G187" s="43">
        <f t="shared" si="31"/>
        <v>-3.3423699998820666E-2</v>
      </c>
      <c r="J187" s="1">
        <f t="shared" si="32"/>
        <v>-3.3423699998820666E-2</v>
      </c>
      <c r="O187" s="1">
        <f t="shared" ca="1" si="25"/>
        <v>-3.0999040026768926E-2</v>
      </c>
      <c r="P187" s="1">
        <f t="shared" si="26"/>
        <v>-3.3340685507799894E-2</v>
      </c>
      <c r="S187" s="134">
        <f t="shared" si="23"/>
        <v>36518.092299999997</v>
      </c>
      <c r="T187" s="1">
        <f t="shared" si="28"/>
        <v>6.8914057194378293E-9</v>
      </c>
      <c r="U187" s="5">
        <v>1</v>
      </c>
      <c r="V187" s="1">
        <f t="shared" si="29"/>
        <v>6.8914057194378293E-9</v>
      </c>
      <c r="AC187" s="1" t="s">
        <v>92</v>
      </c>
      <c r="AG187" s="1" t="s">
        <v>60</v>
      </c>
    </row>
    <row r="188" spans="1:33" x14ac:dyDescent="0.2">
      <c r="A188" s="49" t="s">
        <v>96</v>
      </c>
      <c r="B188" s="50" t="s">
        <v>65</v>
      </c>
      <c r="C188" s="51">
        <v>51577.381000000001</v>
      </c>
      <c r="D188" s="2"/>
      <c r="E188" s="1">
        <f t="shared" si="21"/>
        <v>15755.893774278895</v>
      </c>
      <c r="F188" s="1">
        <f t="shared" si="24"/>
        <v>15756</v>
      </c>
      <c r="G188" s="43">
        <f t="shared" si="31"/>
        <v>-4.6604399998614099E-2</v>
      </c>
      <c r="J188" s="1">
        <f t="shared" si="32"/>
        <v>-4.6604399998614099E-2</v>
      </c>
      <c r="O188" s="1">
        <f t="shared" ref="O188:O219" ca="1" si="33">+C$11+C$12*F188</f>
        <v>-3.1529265919038485E-2</v>
      </c>
      <c r="P188" s="1">
        <f t="shared" si="26"/>
        <v>-3.375256437024713E-2</v>
      </c>
      <c r="S188" s="134">
        <f t="shared" si="23"/>
        <v>36558.881000000001</v>
      </c>
      <c r="T188" s="1">
        <f t="shared" si="28"/>
        <v>1.651696790185626E-4</v>
      </c>
      <c r="U188" s="5">
        <v>0.1</v>
      </c>
      <c r="V188" s="1">
        <f t="shared" si="29"/>
        <v>1.6516967901856261E-5</v>
      </c>
      <c r="AC188" s="1" t="s">
        <v>92</v>
      </c>
      <c r="AG188" s="1" t="s">
        <v>60</v>
      </c>
    </row>
    <row r="189" spans="1:33" x14ac:dyDescent="0.2">
      <c r="A189" s="49" t="s">
        <v>96</v>
      </c>
      <c r="B189" s="50" t="s">
        <v>58</v>
      </c>
      <c r="C189" s="51">
        <v>51577.61</v>
      </c>
      <c r="D189" s="2"/>
      <c r="E189" s="1">
        <f t="shared" si="21"/>
        <v>15756.415735512901</v>
      </c>
      <c r="F189" s="1">
        <f t="shared" si="24"/>
        <v>15756.5</v>
      </c>
      <c r="G189" s="43">
        <f t="shared" si="31"/>
        <v>-3.6969349996070378E-2</v>
      </c>
      <c r="J189" s="1">
        <f t="shared" si="32"/>
        <v>-3.6969349996070378E-2</v>
      </c>
      <c r="O189" s="1">
        <f t="shared" ca="1" si="33"/>
        <v>-3.1532116595878637E-2</v>
      </c>
      <c r="P189" s="1">
        <f t="shared" si="26"/>
        <v>-3.3754781891950983E-2</v>
      </c>
      <c r="S189" s="134">
        <f t="shared" si="23"/>
        <v>36559.11</v>
      </c>
      <c r="T189" s="1">
        <f t="shared" si="28"/>
        <v>1.0333448096021759E-5</v>
      </c>
      <c r="U189" s="5">
        <v>0.1</v>
      </c>
      <c r="V189" s="1">
        <f t="shared" si="29"/>
        <v>1.033344809602176E-6</v>
      </c>
      <c r="AC189" s="1" t="s">
        <v>92</v>
      </c>
      <c r="AG189" s="1" t="s">
        <v>60</v>
      </c>
    </row>
    <row r="190" spans="1:33" x14ac:dyDescent="0.2">
      <c r="A190" s="52" t="s">
        <v>95</v>
      </c>
      <c r="B190" s="53" t="s">
        <v>58</v>
      </c>
      <c r="C190" s="54">
        <v>51928.591899999999</v>
      </c>
      <c r="D190" s="54">
        <v>2.9999999999999997E-4</v>
      </c>
      <c r="E190" s="1">
        <f t="shared" si="21"/>
        <v>16556.411131313369</v>
      </c>
      <c r="F190" s="1">
        <f t="shared" si="24"/>
        <v>16556.5</v>
      </c>
      <c r="G190" s="43">
        <f t="shared" si="31"/>
        <v>-3.8989349995972589E-2</v>
      </c>
      <c r="J190" s="1">
        <f t="shared" si="32"/>
        <v>-3.8989349995972589E-2</v>
      </c>
      <c r="O190" s="1">
        <f t="shared" ca="1" si="33"/>
        <v>-3.6093199540132889E-2</v>
      </c>
      <c r="P190" s="1">
        <f t="shared" si="26"/>
        <v>-3.7345544894858064E-2</v>
      </c>
      <c r="S190" s="134">
        <f t="shared" si="23"/>
        <v>36910.091899999999</v>
      </c>
      <c r="T190" s="1">
        <f t="shared" si="28"/>
        <v>2.7020952104501325E-6</v>
      </c>
      <c r="U190" s="5">
        <v>1</v>
      </c>
      <c r="V190" s="1">
        <f t="shared" si="29"/>
        <v>2.7020952104501325E-6</v>
      </c>
      <c r="AC190" s="1" t="s">
        <v>59</v>
      </c>
      <c r="AG190" s="1" t="s">
        <v>60</v>
      </c>
    </row>
    <row r="191" spans="1:33" x14ac:dyDescent="0.2">
      <c r="A191" s="52" t="s">
        <v>95</v>
      </c>
      <c r="B191" s="53" t="s">
        <v>58</v>
      </c>
      <c r="C191" s="54">
        <v>51928.5933</v>
      </c>
      <c r="D191" s="54">
        <v>1E-4</v>
      </c>
      <c r="E191" s="1">
        <f t="shared" si="21"/>
        <v>16556.414322342749</v>
      </c>
      <c r="F191" s="1">
        <f t="shared" si="24"/>
        <v>16556.5</v>
      </c>
      <c r="G191" s="43">
        <f t="shared" si="31"/>
        <v>-3.7589349994959775E-2</v>
      </c>
      <c r="J191" s="1">
        <f t="shared" si="32"/>
        <v>-3.7589349994959775E-2</v>
      </c>
      <c r="O191" s="1">
        <f t="shared" ca="1" si="33"/>
        <v>-3.6093199540132889E-2</v>
      </c>
      <c r="P191" s="1">
        <f t="shared" si="26"/>
        <v>-3.7345544894858064E-2</v>
      </c>
      <c r="S191" s="134">
        <f t="shared" si="23"/>
        <v>36910.0933</v>
      </c>
      <c r="T191" s="1">
        <f t="shared" si="28"/>
        <v>5.9440926835605499E-8</v>
      </c>
      <c r="U191" s="5">
        <v>1</v>
      </c>
      <c r="V191" s="1">
        <f t="shared" si="29"/>
        <v>5.9440926835605499E-8</v>
      </c>
      <c r="AC191" s="1" t="s">
        <v>92</v>
      </c>
      <c r="AG191" s="1" t="s">
        <v>60</v>
      </c>
    </row>
    <row r="192" spans="1:33" x14ac:dyDescent="0.2">
      <c r="A192" s="55" t="s">
        <v>97</v>
      </c>
      <c r="B192" s="56" t="s">
        <v>58</v>
      </c>
      <c r="C192" s="55">
        <v>51947.4571</v>
      </c>
      <c r="D192" s="55">
        <v>6.9999999999999999E-4</v>
      </c>
      <c r="E192" s="1">
        <f t="shared" si="21"/>
        <v>16599.410708046114</v>
      </c>
      <c r="F192" s="1">
        <f t="shared" si="24"/>
        <v>16599.5</v>
      </c>
      <c r="G192" s="43">
        <f t="shared" si="31"/>
        <v>-3.917504999844823E-2</v>
      </c>
      <c r="J192" s="1">
        <f t="shared" si="32"/>
        <v>-3.917504999844823E-2</v>
      </c>
      <c r="O192" s="1">
        <f t="shared" ca="1" si="33"/>
        <v>-3.6338357748386563E-2</v>
      </c>
      <c r="P192" s="1">
        <f t="shared" si="26"/>
        <v>-3.7540966984189905E-2</v>
      </c>
      <c r="S192" s="134">
        <f t="shared" si="23"/>
        <v>36928.9571</v>
      </c>
      <c r="T192" s="1">
        <f t="shared" si="28"/>
        <v>2.6702272974875734E-6</v>
      </c>
      <c r="U192" s="5">
        <v>1</v>
      </c>
      <c r="V192" s="1">
        <f t="shared" si="29"/>
        <v>2.6702272974875734E-6</v>
      </c>
      <c r="AC192" s="1" t="s">
        <v>59</v>
      </c>
      <c r="AG192" s="1" t="s">
        <v>60</v>
      </c>
    </row>
    <row r="193" spans="1:33" x14ac:dyDescent="0.2">
      <c r="A193" s="52" t="s">
        <v>97</v>
      </c>
      <c r="B193" s="53" t="s">
        <v>65</v>
      </c>
      <c r="C193" s="54">
        <v>51949.433400000002</v>
      </c>
      <c r="D193" s="54">
        <v>4.0000000000000002E-4</v>
      </c>
      <c r="E193" s="1">
        <f t="shared" si="21"/>
        <v>16603.915301874804</v>
      </c>
      <c r="F193" s="1">
        <f t="shared" si="24"/>
        <v>16604</v>
      </c>
      <c r="G193" s="43">
        <f t="shared" si="31"/>
        <v>-3.7159599996812176E-2</v>
      </c>
      <c r="J193" s="1">
        <f t="shared" si="32"/>
        <v>-3.7159599996812176E-2</v>
      </c>
      <c r="O193" s="1">
        <f t="shared" ca="1" si="33"/>
        <v>-3.6364013839947987E-2</v>
      </c>
      <c r="P193" s="1">
        <f t="shared" si="26"/>
        <v>-3.7561432394736735E-2</v>
      </c>
      <c r="S193" s="134">
        <f t="shared" si="23"/>
        <v>36930.933400000002</v>
      </c>
      <c r="T193" s="1">
        <f t="shared" si="28"/>
        <v>1.6146927602180125E-7</v>
      </c>
      <c r="U193" s="5">
        <v>1</v>
      </c>
      <c r="V193" s="1">
        <f t="shared" si="29"/>
        <v>1.6146927602180125E-7</v>
      </c>
      <c r="AC193" s="1" t="s">
        <v>92</v>
      </c>
      <c r="AG193" s="1" t="s">
        <v>60</v>
      </c>
    </row>
    <row r="194" spans="1:33" x14ac:dyDescent="0.2">
      <c r="A194" s="52" t="s">
        <v>97</v>
      </c>
      <c r="B194" s="53" t="s">
        <v>58</v>
      </c>
      <c r="C194" s="54">
        <v>51951.407500000001</v>
      </c>
      <c r="D194" s="54">
        <v>5.9999999999999995E-4</v>
      </c>
      <c r="E194" s="1">
        <f t="shared" si="21"/>
        <v>16608.414881228753</v>
      </c>
      <c r="F194" s="1">
        <f t="shared" si="24"/>
        <v>16608.5</v>
      </c>
      <c r="G194" s="43">
        <f t="shared" si="31"/>
        <v>-3.7344149997807108E-2</v>
      </c>
      <c r="J194" s="1">
        <f t="shared" si="32"/>
        <v>-3.7344149997807108E-2</v>
      </c>
      <c r="O194" s="1">
        <f t="shared" ca="1" si="33"/>
        <v>-3.6389669931509425E-2</v>
      </c>
      <c r="P194" s="1">
        <f t="shared" si="26"/>
        <v>-3.7581900507493438E-2</v>
      </c>
      <c r="S194" s="134">
        <f t="shared" si="23"/>
        <v>36932.907500000001</v>
      </c>
      <c r="T194" s="1">
        <f t="shared" si="28"/>
        <v>5.6525304856109556E-8</v>
      </c>
      <c r="U194" s="5">
        <v>1</v>
      </c>
      <c r="V194" s="1">
        <f t="shared" si="29"/>
        <v>5.6525304856109556E-8</v>
      </c>
      <c r="AC194" s="1" t="s">
        <v>59</v>
      </c>
      <c r="AG194" s="1" t="s">
        <v>60</v>
      </c>
    </row>
    <row r="195" spans="1:33" x14ac:dyDescent="0.2">
      <c r="A195" s="52" t="s">
        <v>97</v>
      </c>
      <c r="B195" s="53" t="s">
        <v>65</v>
      </c>
      <c r="C195" s="54">
        <v>51977.510900000001</v>
      </c>
      <c r="D195" s="54">
        <v>5.0000000000000001E-4</v>
      </c>
      <c r="E195" s="1">
        <f t="shared" si="21"/>
        <v>16667.912535708194</v>
      </c>
      <c r="F195" s="1">
        <f t="shared" si="24"/>
        <v>16668</v>
      </c>
      <c r="G195" s="43">
        <f t="shared" si="31"/>
        <v>-3.837319999729516E-2</v>
      </c>
      <c r="J195" s="1">
        <f t="shared" si="32"/>
        <v>-3.837319999729516E-2</v>
      </c>
      <c r="O195" s="1">
        <f t="shared" ca="1" si="33"/>
        <v>-3.6728900475488338E-2</v>
      </c>
      <c r="P195" s="1">
        <f t="shared" si="26"/>
        <v>-3.7852788517282215E-2</v>
      </c>
      <c r="S195" s="134">
        <f t="shared" si="23"/>
        <v>36959.010900000001</v>
      </c>
      <c r="T195" s="1">
        <f t="shared" si="28"/>
        <v>2.7082810852926331E-7</v>
      </c>
      <c r="U195" s="5">
        <v>1</v>
      </c>
      <c r="V195" s="1">
        <f t="shared" si="29"/>
        <v>2.7082810852926331E-7</v>
      </c>
      <c r="AC195" s="1" t="s">
        <v>59</v>
      </c>
      <c r="AG195" s="1" t="s">
        <v>60</v>
      </c>
    </row>
    <row r="196" spans="1:33" x14ac:dyDescent="0.2">
      <c r="A196" s="52" t="s">
        <v>97</v>
      </c>
      <c r="B196" s="53" t="s">
        <v>65</v>
      </c>
      <c r="C196" s="54">
        <v>52064.377999999997</v>
      </c>
      <c r="D196" s="54">
        <v>6.9999999999999999E-4</v>
      </c>
      <c r="E196" s="1">
        <f t="shared" si="21"/>
        <v>16865.909298636812</v>
      </c>
      <c r="F196" s="1">
        <f t="shared" si="24"/>
        <v>16866</v>
      </c>
      <c r="G196" s="43">
        <f t="shared" si="31"/>
        <v>-3.9793399999325629E-2</v>
      </c>
      <c r="J196" s="1">
        <f t="shared" si="32"/>
        <v>-3.9793399999325629E-2</v>
      </c>
      <c r="O196" s="1">
        <f t="shared" ca="1" si="33"/>
        <v>-3.7857768504191258E-2</v>
      </c>
      <c r="P196" s="1">
        <f t="shared" si="26"/>
        <v>-3.8757632752019676E-2</v>
      </c>
      <c r="S196" s="134">
        <f t="shared" si="23"/>
        <v>37045.877999999997</v>
      </c>
      <c r="T196" s="1">
        <f t="shared" si="28"/>
        <v>1.072813790591752E-6</v>
      </c>
      <c r="U196" s="5">
        <v>1</v>
      </c>
      <c r="V196" s="1">
        <f t="shared" si="29"/>
        <v>1.072813790591752E-6</v>
      </c>
      <c r="AC196" s="1" t="s">
        <v>59</v>
      </c>
      <c r="AG196" s="1" t="s">
        <v>60</v>
      </c>
    </row>
    <row r="197" spans="1:33" x14ac:dyDescent="0.2">
      <c r="A197" s="54" t="s">
        <v>98</v>
      </c>
      <c r="B197" s="53" t="s">
        <v>58</v>
      </c>
      <c r="C197" s="54">
        <v>52311.600599999998</v>
      </c>
      <c r="D197" s="54">
        <v>5.9999999999999995E-4</v>
      </c>
      <c r="E197" s="1">
        <f t="shared" si="21"/>
        <v>17429.405426892488</v>
      </c>
      <c r="F197" s="1">
        <f t="shared" si="24"/>
        <v>17429.5</v>
      </c>
      <c r="G197" s="43">
        <f t="shared" si="31"/>
        <v>-4.1492049997032154E-2</v>
      </c>
      <c r="J197" s="1">
        <f t="shared" si="32"/>
        <v>-4.1492049997032154E-2</v>
      </c>
      <c r="O197" s="1">
        <f t="shared" ca="1" si="33"/>
        <v>-4.1070481303050355E-2</v>
      </c>
      <c r="P197" s="1">
        <f t="shared" si="26"/>
        <v>-4.1361413315501125E-2</v>
      </c>
      <c r="S197" s="134">
        <f t="shared" si="23"/>
        <v>37293.100599999998</v>
      </c>
      <c r="T197" s="1">
        <f t="shared" si="28"/>
        <v>1.7065942561439616E-8</v>
      </c>
      <c r="U197" s="5">
        <v>1</v>
      </c>
      <c r="V197" s="1">
        <f t="shared" si="29"/>
        <v>1.7065942561439616E-8</v>
      </c>
      <c r="AC197" s="1" t="s">
        <v>92</v>
      </c>
      <c r="AG197" s="1" t="s">
        <v>60</v>
      </c>
    </row>
    <row r="198" spans="1:33" x14ac:dyDescent="0.2">
      <c r="A198" s="52" t="s">
        <v>98</v>
      </c>
      <c r="B198" s="53"/>
      <c r="C198" s="54">
        <v>52311.821799999998</v>
      </c>
      <c r="D198" s="54">
        <v>1.1999999999999999E-3</v>
      </c>
      <c r="E198" s="1">
        <f t="shared" si="21"/>
        <v>17429.909609534247</v>
      </c>
      <c r="F198" s="1">
        <f t="shared" si="24"/>
        <v>17430</v>
      </c>
      <c r="G198" s="43">
        <f t="shared" si="31"/>
        <v>-3.9657000001170672E-2</v>
      </c>
      <c r="J198" s="1">
        <f t="shared" si="32"/>
        <v>-3.9657000001170672E-2</v>
      </c>
      <c r="O198" s="1">
        <f t="shared" ca="1" si="33"/>
        <v>-4.1073331979890507E-2</v>
      </c>
      <c r="P198" s="1">
        <f t="shared" si="26"/>
        <v>-4.1363742495186123E-2</v>
      </c>
      <c r="S198" s="134">
        <f t="shared" si="23"/>
        <v>37293.321799999998</v>
      </c>
      <c r="T198" s="1">
        <f t="shared" si="28"/>
        <v>2.9129699408780811E-6</v>
      </c>
      <c r="U198" s="5">
        <v>0.5</v>
      </c>
      <c r="V198" s="1">
        <f t="shared" si="29"/>
        <v>1.4564849704390405E-6</v>
      </c>
      <c r="AC198" s="1" t="s">
        <v>59</v>
      </c>
      <c r="AG198" s="1" t="s">
        <v>60</v>
      </c>
    </row>
    <row r="199" spans="1:33" x14ac:dyDescent="0.2">
      <c r="A199" s="52" t="s">
        <v>97</v>
      </c>
      <c r="B199" s="53" t="s">
        <v>65</v>
      </c>
      <c r="C199" s="54">
        <v>52313.574999999997</v>
      </c>
      <c r="D199" s="54">
        <v>2.0000000000000001E-4</v>
      </c>
      <c r="E199" s="1">
        <f t="shared" si="21"/>
        <v>17433.905690038446</v>
      </c>
      <c r="F199" s="1">
        <f t="shared" si="24"/>
        <v>17434</v>
      </c>
      <c r="G199" s="43">
        <f t="shared" si="31"/>
        <v>-4.1376599998329766E-2</v>
      </c>
      <c r="J199" s="1">
        <f t="shared" si="32"/>
        <v>-4.1376599998329766E-2</v>
      </c>
      <c r="N199" s="46"/>
      <c r="O199" s="1">
        <f t="shared" ca="1" si="33"/>
        <v>-4.1096137394611779E-2</v>
      </c>
      <c r="P199" s="1">
        <f t="shared" si="26"/>
        <v>-4.1382377133648278E-2</v>
      </c>
      <c r="S199" s="134">
        <f t="shared" si="23"/>
        <v>37295.074999999997</v>
      </c>
      <c r="T199" s="1">
        <f t="shared" si="28"/>
        <v>3.3375292488396632E-11</v>
      </c>
      <c r="U199" s="5">
        <v>1</v>
      </c>
      <c r="V199" s="1">
        <f t="shared" si="29"/>
        <v>3.3375292488396632E-11</v>
      </c>
      <c r="AC199" s="1" t="s">
        <v>92</v>
      </c>
      <c r="AG199" s="1" t="s">
        <v>60</v>
      </c>
    </row>
    <row r="200" spans="1:33" x14ac:dyDescent="0.2">
      <c r="A200" s="52" t="s">
        <v>97</v>
      </c>
      <c r="B200" s="53" t="s">
        <v>58</v>
      </c>
      <c r="C200" s="54">
        <v>52345.3822</v>
      </c>
      <c r="D200" s="54">
        <v>2.0000000000000001E-4</v>
      </c>
      <c r="E200" s="1">
        <f t="shared" si="21"/>
        <v>17506.404054066068</v>
      </c>
      <c r="F200" s="1">
        <f t="shared" si="24"/>
        <v>17506.5</v>
      </c>
      <c r="G200" s="43">
        <f t="shared" si="31"/>
        <v>-4.2094349999388214E-2</v>
      </c>
      <c r="J200" s="1">
        <f t="shared" si="32"/>
        <v>-4.2094349999388214E-2</v>
      </c>
      <c r="O200" s="1">
        <f t="shared" ca="1" si="33"/>
        <v>-4.1509485536434826E-2</v>
      </c>
      <c r="P200" s="1">
        <f t="shared" si="26"/>
        <v>-4.172050000840577E-2</v>
      </c>
      <c r="S200" s="134">
        <f t="shared" si="23"/>
        <v>37326.8822</v>
      </c>
      <c r="T200" s="1">
        <f t="shared" si="28"/>
        <v>1.3976381575757377E-7</v>
      </c>
      <c r="U200" s="5">
        <v>1</v>
      </c>
      <c r="V200" s="1">
        <f t="shared" si="29"/>
        <v>1.3976381575757377E-7</v>
      </c>
      <c r="AC200" s="1" t="s">
        <v>92</v>
      </c>
      <c r="AG200" s="1" t="s">
        <v>60</v>
      </c>
    </row>
    <row r="201" spans="1:33" x14ac:dyDescent="0.2">
      <c r="A201" s="61" t="s">
        <v>99</v>
      </c>
      <c r="B201" s="53" t="s">
        <v>58</v>
      </c>
      <c r="C201" s="54">
        <v>53086.390800000001</v>
      </c>
      <c r="D201" s="54">
        <v>1E-4</v>
      </c>
      <c r="E201" s="1">
        <f t="shared" si="21"/>
        <v>19195.389919857302</v>
      </c>
      <c r="F201" s="1">
        <f t="shared" si="24"/>
        <v>19195.5</v>
      </c>
      <c r="G201" s="43">
        <f t="shared" si="31"/>
        <v>-4.8295449996658135E-2</v>
      </c>
      <c r="K201" s="1">
        <f>G201</f>
        <v>-4.8295449996658135E-2</v>
      </c>
      <c r="O201" s="1">
        <f t="shared" ca="1" si="33"/>
        <v>-5.1139071902491631E-2</v>
      </c>
      <c r="P201" s="1">
        <f t="shared" si="26"/>
        <v>-4.9796104289559995E-2</v>
      </c>
      <c r="S201" s="134">
        <f t="shared" si="23"/>
        <v>38067.890800000001</v>
      </c>
      <c r="T201" s="1">
        <f t="shared" si="28"/>
        <v>2.2519633068047803E-6</v>
      </c>
      <c r="U201" s="5">
        <v>1</v>
      </c>
      <c r="V201" s="1">
        <f t="shared" si="29"/>
        <v>2.2519633068047803E-6</v>
      </c>
      <c r="AC201" s="1" t="s">
        <v>92</v>
      </c>
      <c r="AG201" s="1" t="s">
        <v>60</v>
      </c>
    </row>
    <row r="202" spans="1:33" x14ac:dyDescent="0.2">
      <c r="A202" s="49" t="s">
        <v>100</v>
      </c>
      <c r="B202" s="50" t="s">
        <v>65</v>
      </c>
      <c r="C202" s="51">
        <v>53429.252399999998</v>
      </c>
      <c r="D202" s="2"/>
      <c r="E202" s="1">
        <f t="shared" si="21"/>
        <v>19976.876661472124</v>
      </c>
      <c r="F202" s="1">
        <f t="shared" si="24"/>
        <v>19977</v>
      </c>
      <c r="G202" s="43">
        <f t="shared" si="31"/>
        <v>-5.4112300000269897E-2</v>
      </c>
      <c r="K202" s="1">
        <f>G202</f>
        <v>-5.4112300000269897E-2</v>
      </c>
      <c r="O202" s="1">
        <f t="shared" ca="1" si="33"/>
        <v>-5.5594679803660008E-2</v>
      </c>
      <c r="P202" s="1">
        <f t="shared" si="26"/>
        <v>-5.3661503354417286E-2</v>
      </c>
      <c r="S202" s="134">
        <f t="shared" si="23"/>
        <v>38410.752399999998</v>
      </c>
      <c r="T202" s="1">
        <f t="shared" si="28"/>
        <v>2.0321761591196421E-7</v>
      </c>
      <c r="U202" s="5">
        <v>1</v>
      </c>
      <c r="V202" s="1">
        <f t="shared" si="29"/>
        <v>2.0321761591196421E-7</v>
      </c>
      <c r="AC202" s="1" t="s">
        <v>59</v>
      </c>
      <c r="AG202" s="1" t="s">
        <v>60</v>
      </c>
    </row>
    <row r="203" spans="1:33" x14ac:dyDescent="0.2">
      <c r="A203" s="62" t="s">
        <v>101</v>
      </c>
      <c r="B203" s="63"/>
      <c r="C203" s="54">
        <v>53463.485399999998</v>
      </c>
      <c r="D203" s="54">
        <v>1.34E-2</v>
      </c>
      <c r="E203" s="1">
        <f t="shared" si="21"/>
        <v>20054.904167689503</v>
      </c>
      <c r="F203" s="1">
        <f t="shared" si="24"/>
        <v>20055</v>
      </c>
      <c r="G203" s="43"/>
      <c r="O203" s="1">
        <f t="shared" ca="1" si="33"/>
        <v>-5.6039385390724797E-2</v>
      </c>
      <c r="P203" s="1">
        <f t="shared" si="26"/>
        <v>-5.4051774399786846E-2</v>
      </c>
      <c r="S203" s="134">
        <f t="shared" si="23"/>
        <v>38444.985399999998</v>
      </c>
      <c r="W203" s="1">
        <f>+C203-(C$7+F203*C$8)</f>
        <v>-4.2044499998155516E-2</v>
      </c>
      <c r="AC203" s="1" t="s">
        <v>59</v>
      </c>
      <c r="AG203" s="1" t="s">
        <v>60</v>
      </c>
    </row>
    <row r="204" spans="1:33" x14ac:dyDescent="0.2">
      <c r="A204" s="62" t="s">
        <v>102</v>
      </c>
      <c r="B204" s="63" t="s">
        <v>65</v>
      </c>
      <c r="C204" s="54">
        <v>53517.435700000002</v>
      </c>
      <c r="D204" s="54">
        <v>1E-4</v>
      </c>
      <c r="E204" s="1">
        <f t="shared" si="21"/>
        <v>20177.87344787762</v>
      </c>
      <c r="F204" s="1">
        <f t="shared" si="24"/>
        <v>20178</v>
      </c>
      <c r="G204" s="43">
        <f t="shared" ref="G204:G245" si="34">+C204-(C$7+F204*C$8)</f>
        <v>-5.5522199996630661E-2</v>
      </c>
      <c r="K204" s="1">
        <f>G204</f>
        <v>-5.5522199996630661E-2</v>
      </c>
      <c r="O204" s="1">
        <f t="shared" ca="1" si="33"/>
        <v>-5.6740651893403882E-2</v>
      </c>
      <c r="P204" s="1">
        <f t="shared" si="26"/>
        <v>-5.4668851366494749E-2</v>
      </c>
      <c r="S204" s="134">
        <f t="shared" si="23"/>
        <v>38498.935700000002</v>
      </c>
      <c r="T204" s="1">
        <f t="shared" ref="T204:T245" si="35">(G204-P204)^2</f>
        <v>7.2820388455483843E-7</v>
      </c>
      <c r="U204" s="5">
        <v>1</v>
      </c>
      <c r="V204" s="1">
        <f t="shared" ref="V204:V245" si="36">U204*T204</f>
        <v>7.2820388455483843E-7</v>
      </c>
      <c r="AC204" s="1" t="s">
        <v>59</v>
      </c>
      <c r="AG204" s="1" t="s">
        <v>60</v>
      </c>
    </row>
    <row r="205" spans="1:33" x14ac:dyDescent="0.2">
      <c r="A205" s="64" t="s">
        <v>103</v>
      </c>
      <c r="B205" s="63" t="s">
        <v>104</v>
      </c>
      <c r="C205" s="64">
        <v>53868.636599999998</v>
      </c>
      <c r="D205" s="64">
        <v>1E-4</v>
      </c>
      <c r="E205" s="1">
        <f t="shared" si="21"/>
        <v>20978.368011845097</v>
      </c>
      <c r="F205" s="1">
        <f t="shared" si="24"/>
        <v>20978.5</v>
      </c>
      <c r="G205" s="43">
        <f t="shared" si="34"/>
        <v>-5.7907150003302377E-2</v>
      </c>
      <c r="K205" s="1">
        <f>G205</f>
        <v>-5.7907150003302377E-2</v>
      </c>
      <c r="O205" s="1">
        <f t="shared" ca="1" si="33"/>
        <v>-6.13045855144983E-2</v>
      </c>
      <c r="P205" s="1">
        <f t="shared" si="26"/>
        <v>-5.8734192990465978E-2</v>
      </c>
      <c r="S205" s="134">
        <f t="shared" si="23"/>
        <v>38850.136599999998</v>
      </c>
      <c r="T205" s="1">
        <f t="shared" si="35"/>
        <v>6.8400010261649216E-7</v>
      </c>
      <c r="U205" s="5">
        <v>1</v>
      </c>
      <c r="V205" s="1">
        <f t="shared" si="36"/>
        <v>6.8400010261649216E-7</v>
      </c>
      <c r="AC205" s="1" t="s">
        <v>92</v>
      </c>
      <c r="AG205" s="1" t="s">
        <v>60</v>
      </c>
    </row>
    <row r="206" spans="1:33" x14ac:dyDescent="0.2">
      <c r="A206" s="54" t="s">
        <v>105</v>
      </c>
      <c r="B206" s="63"/>
      <c r="C206" s="54">
        <v>54201.405700000003</v>
      </c>
      <c r="D206" s="54">
        <v>3.0000000000000001E-3</v>
      </c>
      <c r="E206" s="1">
        <f t="shared" si="21"/>
        <v>21736.850850603081</v>
      </c>
      <c r="F206" s="1">
        <f t="shared" si="24"/>
        <v>21737</v>
      </c>
      <c r="G206" s="43">
        <f t="shared" si="34"/>
        <v>-6.5436299992143176E-2</v>
      </c>
      <c r="J206" s="1">
        <f>G206</f>
        <v>-6.5436299992143176E-2</v>
      </c>
      <c r="O206" s="1">
        <f t="shared" ca="1" si="33"/>
        <v>-6.5629062281019362E-2</v>
      </c>
      <c r="P206" s="1">
        <f t="shared" si="26"/>
        <v>-6.2665135446373491E-2</v>
      </c>
      <c r="S206" s="134">
        <f t="shared" si="23"/>
        <v>39182.905700000003</v>
      </c>
      <c r="T206" s="1">
        <f t="shared" si="35"/>
        <v>7.67935293973091E-6</v>
      </c>
      <c r="U206" s="5">
        <v>0.2</v>
      </c>
      <c r="V206" s="1">
        <f t="shared" si="36"/>
        <v>1.5358705879461821E-6</v>
      </c>
      <c r="AC206" s="1" t="s">
        <v>92</v>
      </c>
      <c r="AG206" s="1" t="s">
        <v>60</v>
      </c>
    </row>
    <row r="207" spans="1:33" x14ac:dyDescent="0.2">
      <c r="A207" s="54" t="s">
        <v>106</v>
      </c>
      <c r="B207" s="53" t="s">
        <v>58</v>
      </c>
      <c r="C207" s="54">
        <v>54535.501300000004</v>
      </c>
      <c r="D207" s="54">
        <v>1.14E-2</v>
      </c>
      <c r="E207" s="1">
        <f t="shared" si="21"/>
        <v>22498.357189696908</v>
      </c>
      <c r="F207" s="1">
        <f t="shared" si="24"/>
        <v>22498.5</v>
      </c>
      <c r="G207" s="43">
        <f t="shared" si="34"/>
        <v>-6.2655149995407555E-2</v>
      </c>
      <c r="J207" s="1">
        <f>G207</f>
        <v>-6.2655149995407555E-2</v>
      </c>
      <c r="O207" s="1">
        <f t="shared" ca="1" si="33"/>
        <v>-6.9970643108581393E-2</v>
      </c>
      <c r="P207" s="1">
        <f t="shared" si="26"/>
        <v>-6.6688853957572708E-2</v>
      </c>
      <c r="S207" s="134">
        <f t="shared" si="23"/>
        <v>39517.001300000004</v>
      </c>
      <c r="T207" s="1">
        <f t="shared" si="35"/>
        <v>1.627076765438685E-5</v>
      </c>
      <c r="U207" s="5">
        <v>1</v>
      </c>
      <c r="V207" s="1">
        <f t="shared" si="36"/>
        <v>1.627076765438685E-5</v>
      </c>
      <c r="AC207" s="1" t="s">
        <v>92</v>
      </c>
      <c r="AG207" s="1" t="s">
        <v>60</v>
      </c>
    </row>
    <row r="208" spans="1:33" x14ac:dyDescent="0.2">
      <c r="A208" s="49" t="s">
        <v>107</v>
      </c>
      <c r="B208" s="50" t="s">
        <v>65</v>
      </c>
      <c r="C208" s="51">
        <v>54547.122600000002</v>
      </c>
      <c r="D208" s="2"/>
      <c r="E208" s="1">
        <f t="shared" si="21"/>
        <v>22524.845696634773</v>
      </c>
      <c r="F208" s="1">
        <f t="shared" si="24"/>
        <v>22525</v>
      </c>
      <c r="G208" s="43">
        <f t="shared" si="34"/>
        <v>-6.769749999511987E-2</v>
      </c>
      <c r="K208" s="1">
        <f>G208</f>
        <v>-6.769749999511987E-2</v>
      </c>
      <c r="O208" s="1">
        <f t="shared" ca="1" si="33"/>
        <v>-7.0121728981109799E-2</v>
      </c>
      <c r="P208" s="1">
        <f t="shared" si="26"/>
        <v>-6.6830271577733968E-2</v>
      </c>
      <c r="S208" s="134">
        <f t="shared" si="23"/>
        <v>39528.622600000002</v>
      </c>
      <c r="T208" s="1">
        <f t="shared" si="35"/>
        <v>7.5208512792165497E-7</v>
      </c>
      <c r="U208" s="5">
        <v>1</v>
      </c>
      <c r="V208" s="1">
        <f t="shared" si="36"/>
        <v>7.5208512792165497E-7</v>
      </c>
      <c r="AC208" s="1" t="s">
        <v>92</v>
      </c>
      <c r="AG208" s="1" t="s">
        <v>60</v>
      </c>
    </row>
    <row r="209" spans="1:33" x14ac:dyDescent="0.2">
      <c r="A209" s="55" t="s">
        <v>108</v>
      </c>
      <c r="B209" s="56" t="s">
        <v>65</v>
      </c>
      <c r="C209" s="55">
        <v>54866.514999999999</v>
      </c>
      <c r="D209" s="55">
        <v>1.5E-3</v>
      </c>
      <c r="E209" s="1">
        <f t="shared" si="21"/>
        <v>23252.838933475927</v>
      </c>
      <c r="F209" s="1">
        <f t="shared" si="24"/>
        <v>23253</v>
      </c>
      <c r="G209" s="43">
        <f t="shared" si="34"/>
        <v>-7.0664699996996205E-2</v>
      </c>
      <c r="J209" s="1">
        <f>G209</f>
        <v>-7.0664699996996205E-2</v>
      </c>
      <c r="O209" s="1">
        <f t="shared" ca="1" si="33"/>
        <v>-7.4272314460381184E-2</v>
      </c>
      <c r="P209" s="1">
        <f t="shared" si="26"/>
        <v>-7.075190211792004E-2</v>
      </c>
      <c r="S209" s="134">
        <f t="shared" si="23"/>
        <v>39848.014999999999</v>
      </c>
      <c r="T209" s="1">
        <f t="shared" si="35"/>
        <v>7.6042098936151324E-9</v>
      </c>
      <c r="U209" s="5">
        <v>0.2</v>
      </c>
      <c r="V209" s="1">
        <f t="shared" si="36"/>
        <v>1.5208419787230265E-9</v>
      </c>
      <c r="AC209" s="1" t="s">
        <v>92</v>
      </c>
      <c r="AG209" s="1" t="s">
        <v>60</v>
      </c>
    </row>
    <row r="210" spans="1:33" x14ac:dyDescent="0.2">
      <c r="A210" s="64" t="s">
        <v>109</v>
      </c>
      <c r="B210" s="63" t="s">
        <v>65</v>
      </c>
      <c r="C210" s="64">
        <v>54887.573499999999</v>
      </c>
      <c r="D210" s="64">
        <v>1E-4</v>
      </c>
      <c r="E210" s="1">
        <f t="shared" si="21"/>
        <v>23300.83771359098</v>
      </c>
      <c r="F210" s="1">
        <f t="shared" si="24"/>
        <v>23301</v>
      </c>
      <c r="G210" s="43">
        <f t="shared" si="34"/>
        <v>-7.1199899997736793E-2</v>
      </c>
      <c r="J210" s="1">
        <f>G210</f>
        <v>-7.1199899997736793E-2</v>
      </c>
      <c r="O210" s="1">
        <f t="shared" ca="1" si="33"/>
        <v>-7.4545979437036447E-2</v>
      </c>
      <c r="P210" s="1">
        <f t="shared" si="26"/>
        <v>-7.1012956396961716E-2</v>
      </c>
      <c r="S210" s="134">
        <f t="shared" si="23"/>
        <v>39869.073499999999</v>
      </c>
      <c r="T210" s="1">
        <f t="shared" si="35"/>
        <v>3.4947909870751535E-8</v>
      </c>
      <c r="U210" s="5">
        <v>1</v>
      </c>
      <c r="V210" s="1">
        <f t="shared" si="36"/>
        <v>3.4947909870751535E-8</v>
      </c>
      <c r="AC210" s="1" t="s">
        <v>92</v>
      </c>
      <c r="AG210" s="1" t="s">
        <v>60</v>
      </c>
    </row>
    <row r="211" spans="1:33" x14ac:dyDescent="0.2">
      <c r="A211" s="55" t="s">
        <v>110</v>
      </c>
      <c r="B211" s="56" t="s">
        <v>65</v>
      </c>
      <c r="C211" s="55">
        <v>54921.794699999999</v>
      </c>
      <c r="D211" s="55">
        <v>2.0000000000000001E-4</v>
      </c>
      <c r="E211" s="1">
        <f t="shared" si="21"/>
        <v>23378.838323989316</v>
      </c>
      <c r="F211" s="1">
        <f t="shared" si="24"/>
        <v>23379</v>
      </c>
      <c r="G211" s="43">
        <f t="shared" si="34"/>
        <v>-7.0932100003119558E-2</v>
      </c>
      <c r="K211" s="1">
        <f>G211</f>
        <v>-7.0932100003119558E-2</v>
      </c>
      <c r="O211" s="1">
        <f t="shared" ca="1" si="33"/>
        <v>-7.4990685024101222E-2</v>
      </c>
      <c r="P211" s="1">
        <f t="shared" si="26"/>
        <v>-7.1437825336668953E-2</v>
      </c>
      <c r="S211" s="134">
        <f t="shared" si="23"/>
        <v>39903.294699999999</v>
      </c>
      <c r="T211" s="1">
        <f t="shared" si="35"/>
        <v>2.5575811299364682E-7</v>
      </c>
      <c r="U211" s="5">
        <v>1</v>
      </c>
      <c r="V211" s="1">
        <f t="shared" si="36"/>
        <v>2.5575811299364682E-7</v>
      </c>
      <c r="AC211" s="1" t="s">
        <v>59</v>
      </c>
      <c r="AG211" s="1" t="s">
        <v>60</v>
      </c>
    </row>
    <row r="212" spans="1:33" x14ac:dyDescent="0.2">
      <c r="A212" s="65" t="s">
        <v>111</v>
      </c>
      <c r="B212" s="63" t="s">
        <v>65</v>
      </c>
      <c r="C212" s="64">
        <v>55248.645299999996</v>
      </c>
      <c r="D212" s="64">
        <v>2.0000000000000001E-4</v>
      </c>
      <c r="E212" s="1">
        <f t="shared" si="21"/>
        <v>24123.83108605089</v>
      </c>
      <c r="F212" s="1">
        <f t="shared" si="24"/>
        <v>24124</v>
      </c>
      <c r="G212" s="43">
        <f t="shared" si="34"/>
        <v>-7.4107600004936103E-2</v>
      </c>
      <c r="K212" s="1">
        <f>G212</f>
        <v>-7.4107600004936103E-2</v>
      </c>
      <c r="O212" s="1">
        <f t="shared" ca="1" si="33"/>
        <v>-7.9238193515937999E-2</v>
      </c>
      <c r="P212" s="1">
        <f t="shared" si="26"/>
        <v>-7.5536777537001318E-2</v>
      </c>
      <c r="S212" s="134">
        <f t="shared" si="23"/>
        <v>40230.145299999996</v>
      </c>
      <c r="T212" s="1">
        <f t="shared" si="35"/>
        <v>2.0425484181600189E-6</v>
      </c>
      <c r="U212" s="5">
        <v>1</v>
      </c>
      <c r="V212" s="1">
        <f t="shared" si="36"/>
        <v>2.0425484181600189E-6</v>
      </c>
      <c r="AC212" s="1" t="s">
        <v>92</v>
      </c>
      <c r="AG212" s="1" t="s">
        <v>60</v>
      </c>
    </row>
    <row r="213" spans="1:33" x14ac:dyDescent="0.2">
      <c r="A213" s="66" t="s">
        <v>112</v>
      </c>
      <c r="B213" s="53" t="s">
        <v>65</v>
      </c>
      <c r="C213" s="54">
        <v>55578.5648</v>
      </c>
      <c r="D213" s="54">
        <v>1E-4</v>
      </c>
      <c r="E213" s="1">
        <f t="shared" ref="E213:E245" si="37">+(C213-C$7)/C$8</f>
        <v>24875.818812440186</v>
      </c>
      <c r="F213" s="1">
        <f t="shared" si="24"/>
        <v>24876</v>
      </c>
      <c r="G213" s="43">
        <f t="shared" si="34"/>
        <v>-7.9492400000162888E-2</v>
      </c>
      <c r="J213" s="1">
        <f>G213</f>
        <v>-7.9492400000162888E-2</v>
      </c>
      <c r="O213" s="1">
        <f t="shared" ca="1" si="33"/>
        <v>-8.3525611483537016E-2</v>
      </c>
      <c r="P213" s="1">
        <f t="shared" si="26"/>
        <v>-7.9749354408356316E-2</v>
      </c>
      <c r="S213" s="134">
        <f t="shared" ref="S213:S245" si="38">C213-15018.5</f>
        <v>40560.0648</v>
      </c>
      <c r="T213" s="1">
        <f t="shared" si="35"/>
        <v>6.6025567890034404E-8</v>
      </c>
      <c r="U213" s="5">
        <v>1</v>
      </c>
      <c r="V213" s="1">
        <f t="shared" si="36"/>
        <v>6.6025567890034404E-8</v>
      </c>
      <c r="AC213" s="1" t="s">
        <v>92</v>
      </c>
      <c r="AG213" s="1" t="s">
        <v>60</v>
      </c>
    </row>
    <row r="214" spans="1:33" x14ac:dyDescent="0.2">
      <c r="A214" s="66" t="s">
        <v>112</v>
      </c>
      <c r="B214" s="53" t="s">
        <v>58</v>
      </c>
      <c r="C214" s="54">
        <v>55590.631399999998</v>
      </c>
      <c r="D214" s="54">
        <v>1E-4</v>
      </c>
      <c r="E214" s="1">
        <f t="shared" si="37"/>
        <v>24903.322294650989</v>
      </c>
      <c r="F214" s="1">
        <f t="shared" si="24"/>
        <v>24903.5</v>
      </c>
      <c r="G214" s="43">
        <f t="shared" si="34"/>
        <v>-7.7964650001376867E-2</v>
      </c>
      <c r="J214" s="1">
        <f>G214</f>
        <v>-7.7964650001376867E-2</v>
      </c>
      <c r="O214" s="1">
        <f t="shared" ca="1" si="33"/>
        <v>-8.3682398709745753E-2</v>
      </c>
      <c r="P214" s="1">
        <f t="shared" si="26"/>
        <v>-7.9904835012371639E-2</v>
      </c>
      <c r="S214" s="134">
        <f t="shared" si="38"/>
        <v>40572.131399999998</v>
      </c>
      <c r="T214" s="1">
        <f t="shared" si="35"/>
        <v>3.7643178768887821E-6</v>
      </c>
      <c r="U214" s="5">
        <v>1</v>
      </c>
      <c r="V214" s="1">
        <f t="shared" si="36"/>
        <v>3.7643178768887821E-6</v>
      </c>
      <c r="AC214" s="1" t="s">
        <v>92</v>
      </c>
      <c r="AG214" s="1" t="s">
        <v>60</v>
      </c>
    </row>
    <row r="215" spans="1:33" x14ac:dyDescent="0.2">
      <c r="A215" s="66" t="s">
        <v>113</v>
      </c>
      <c r="B215" s="63" t="s">
        <v>65</v>
      </c>
      <c r="C215" s="64">
        <v>55629.456299999998</v>
      </c>
      <c r="D215" s="64">
        <v>2.0000000000000001E-4</v>
      </c>
      <c r="E215" s="1">
        <f t="shared" si="37"/>
        <v>24991.816149298233</v>
      </c>
      <c r="F215" s="1">
        <f t="shared" si="24"/>
        <v>24992</v>
      </c>
      <c r="G215" s="43">
        <f t="shared" si="34"/>
        <v>-8.066079999844078E-2</v>
      </c>
      <c r="K215" s="1">
        <f t="shared" ref="K215:K223" si="39">G215</f>
        <v>-8.066079999844078E-2</v>
      </c>
      <c r="N215" s="46"/>
      <c r="O215" s="1">
        <f t="shared" ca="1" si="33"/>
        <v>-8.4186968510453875E-2</v>
      </c>
      <c r="P215" s="1">
        <f t="shared" si="26"/>
        <v>-8.040588482545763E-2</v>
      </c>
      <c r="S215" s="134">
        <f t="shared" si="38"/>
        <v>40610.956299999998</v>
      </c>
      <c r="T215" s="1">
        <f t="shared" si="35"/>
        <v>6.4981745417029307E-8</v>
      </c>
      <c r="U215" s="5">
        <v>1</v>
      </c>
      <c r="V215" s="1">
        <f t="shared" si="36"/>
        <v>6.4981745417029307E-8</v>
      </c>
      <c r="AC215" s="1" t="s">
        <v>59</v>
      </c>
      <c r="AG215" s="1" t="s">
        <v>60</v>
      </c>
    </row>
    <row r="216" spans="1:33" x14ac:dyDescent="0.2">
      <c r="A216" s="54" t="s">
        <v>114</v>
      </c>
      <c r="B216" s="53" t="s">
        <v>58</v>
      </c>
      <c r="C216" s="54">
        <v>55631.428599999999</v>
      </c>
      <c r="D216" s="54">
        <v>5.9999999999999995E-4</v>
      </c>
      <c r="E216" s="1">
        <f t="shared" si="37"/>
        <v>24996.311625900129</v>
      </c>
      <c r="F216" s="1">
        <f t="shared" si="24"/>
        <v>24996.5</v>
      </c>
      <c r="G216" s="43">
        <f t="shared" si="34"/>
        <v>-8.2645349997619633E-2</v>
      </c>
      <c r="K216" s="1">
        <f t="shared" si="39"/>
        <v>-8.2645349997619633E-2</v>
      </c>
      <c r="N216" s="46"/>
      <c r="O216" s="1">
        <f t="shared" ca="1" si="33"/>
        <v>-8.4212624602015312E-2</v>
      </c>
      <c r="P216" s="1">
        <f t="shared" si="26"/>
        <v>-8.0431389857433033E-2</v>
      </c>
      <c r="S216" s="134">
        <f t="shared" si="38"/>
        <v>40612.928599999999</v>
      </c>
      <c r="T216" s="1">
        <f t="shared" si="35"/>
        <v>4.9016195023350663E-6</v>
      </c>
      <c r="U216" s="5">
        <v>1</v>
      </c>
      <c r="V216" s="1">
        <f t="shared" si="36"/>
        <v>4.9016195023350663E-6</v>
      </c>
      <c r="AC216" s="1" t="s">
        <v>59</v>
      </c>
      <c r="AG216" s="1" t="s">
        <v>60</v>
      </c>
    </row>
    <row r="217" spans="1:33" x14ac:dyDescent="0.2">
      <c r="A217" s="54" t="s">
        <v>115</v>
      </c>
      <c r="B217" s="53" t="s">
        <v>58</v>
      </c>
      <c r="C217" s="54">
        <v>55632.304499999998</v>
      </c>
      <c r="D217" s="54">
        <v>1E-3</v>
      </c>
      <c r="E217" s="1">
        <f t="shared" si="37"/>
        <v>24998.308070637537</v>
      </c>
      <c r="F217" s="1">
        <f t="shared" si="24"/>
        <v>24998.5</v>
      </c>
      <c r="G217" s="43">
        <f t="shared" si="34"/>
        <v>-8.4205150000343565E-2</v>
      </c>
      <c r="K217" s="1">
        <f t="shared" si="39"/>
        <v>-8.4205150000343565E-2</v>
      </c>
      <c r="N217" s="46"/>
      <c r="O217" s="1">
        <f t="shared" ca="1" si="33"/>
        <v>-8.4224027309375948E-2</v>
      </c>
      <c r="P217" s="1">
        <f t="shared" si="26"/>
        <v>-8.0442726294575884E-2</v>
      </c>
      <c r="S217" s="134">
        <f t="shared" si="38"/>
        <v>40613.804499999998</v>
      </c>
      <c r="T217" s="1">
        <f t="shared" si="35"/>
        <v>1.4155832141722612E-5</v>
      </c>
      <c r="U217" s="5">
        <v>0.5</v>
      </c>
      <c r="V217" s="1">
        <f t="shared" si="36"/>
        <v>7.077916070861306E-6</v>
      </c>
      <c r="AC217" s="1" t="s">
        <v>59</v>
      </c>
      <c r="AG217" s="1" t="s">
        <v>60</v>
      </c>
    </row>
    <row r="218" spans="1:33" x14ac:dyDescent="0.2">
      <c r="A218" s="54" t="s">
        <v>115</v>
      </c>
      <c r="B218" s="53" t="s">
        <v>65</v>
      </c>
      <c r="C218" s="54">
        <v>55632.528599999998</v>
      </c>
      <c r="D218" s="54">
        <v>1.1000000000000001E-3</v>
      </c>
      <c r="E218" s="1">
        <f t="shared" si="37"/>
        <v>24998.81886326872</v>
      </c>
      <c r="F218" s="1">
        <f t="shared" si="24"/>
        <v>24999</v>
      </c>
      <c r="G218" s="43">
        <f t="shared" si="34"/>
        <v>-7.9470100004982669E-2</v>
      </c>
      <c r="K218" s="1">
        <f t="shared" si="39"/>
        <v>-7.9470100004982669E-2</v>
      </c>
      <c r="N218" s="46"/>
      <c r="O218" s="1">
        <f t="shared" ca="1" si="33"/>
        <v>-8.4226877986216087E-2</v>
      </c>
      <c r="P218" s="1">
        <f t="shared" si="26"/>
        <v>-8.0445560487263146E-2</v>
      </c>
      <c r="S218" s="134">
        <f t="shared" si="38"/>
        <v>40614.028599999998</v>
      </c>
      <c r="T218" s="1">
        <f t="shared" si="35"/>
        <v>9.515231524908605E-7</v>
      </c>
      <c r="U218" s="5">
        <v>0.5</v>
      </c>
      <c r="V218" s="1">
        <f t="shared" si="36"/>
        <v>4.7576157624543025E-7</v>
      </c>
      <c r="AC218" s="1" t="s">
        <v>59</v>
      </c>
      <c r="AG218" s="1" t="s">
        <v>60</v>
      </c>
    </row>
    <row r="219" spans="1:33" x14ac:dyDescent="0.2">
      <c r="A219" s="54" t="s">
        <v>115</v>
      </c>
      <c r="B219" s="53" t="s">
        <v>65</v>
      </c>
      <c r="C219" s="54">
        <v>55633.404999999999</v>
      </c>
      <c r="D219" s="54">
        <v>5.9999999999999995E-4</v>
      </c>
      <c r="E219" s="1">
        <f t="shared" si="37"/>
        <v>25000.816447659483</v>
      </c>
      <c r="F219" s="1">
        <f t="shared" ref="F219:F282" si="40">ROUND(2*E219,0)/2</f>
        <v>25001</v>
      </c>
      <c r="G219" s="43">
        <f t="shared" si="34"/>
        <v>-8.0529899998509791E-2</v>
      </c>
      <c r="K219" s="1">
        <f t="shared" si="39"/>
        <v>-8.0529899998509791E-2</v>
      </c>
      <c r="N219" s="46"/>
      <c r="O219" s="1">
        <f t="shared" ca="1" si="33"/>
        <v>-8.4238280693576723E-2</v>
      </c>
      <c r="P219" s="1">
        <f t="shared" si="26"/>
        <v>-8.0456897591618323E-2</v>
      </c>
      <c r="S219" s="134">
        <f t="shared" si="38"/>
        <v>40614.904999999999</v>
      </c>
      <c r="T219" s="1">
        <f t="shared" si="35"/>
        <v>5.3293514119473861E-9</v>
      </c>
      <c r="U219" s="5">
        <v>1</v>
      </c>
      <c r="V219" s="1">
        <f t="shared" si="36"/>
        <v>5.3293514119473861E-9</v>
      </c>
      <c r="AC219" s="1" t="s">
        <v>59</v>
      </c>
      <c r="AG219" s="1" t="s">
        <v>60</v>
      </c>
    </row>
    <row r="220" spans="1:33" x14ac:dyDescent="0.2">
      <c r="A220" s="66" t="s">
        <v>113</v>
      </c>
      <c r="B220" s="63" t="s">
        <v>65</v>
      </c>
      <c r="C220" s="64">
        <v>55644.372900000002</v>
      </c>
      <c r="D220" s="64">
        <v>2.9999999999999997E-4</v>
      </c>
      <c r="E220" s="1">
        <f t="shared" si="37"/>
        <v>25025.815655600411</v>
      </c>
      <c r="F220" s="1">
        <f t="shared" si="40"/>
        <v>25026</v>
      </c>
      <c r="G220" s="43">
        <f t="shared" si="34"/>
        <v>-8.0877399996097665E-2</v>
      </c>
      <c r="K220" s="1">
        <f t="shared" si="39"/>
        <v>-8.0877399996097665E-2</v>
      </c>
      <c r="N220" s="46"/>
      <c r="O220" s="1">
        <f t="shared" ref="O220:O245" ca="1" si="41">+C$11+C$12*F220</f>
        <v>-8.4380814535584686E-2</v>
      </c>
      <c r="P220" s="1">
        <f t="shared" si="26"/>
        <v>-8.0598656432889354E-2</v>
      </c>
      <c r="S220" s="134">
        <f t="shared" si="38"/>
        <v>40625.872900000002</v>
      </c>
      <c r="T220" s="1">
        <f t="shared" si="35"/>
        <v>7.7697974030065829E-8</v>
      </c>
      <c r="U220" s="5">
        <v>1</v>
      </c>
      <c r="V220" s="1">
        <f t="shared" si="36"/>
        <v>7.7697974030065829E-8</v>
      </c>
      <c r="AC220" s="1" t="s">
        <v>59</v>
      </c>
      <c r="AG220" s="1" t="s">
        <v>60</v>
      </c>
    </row>
    <row r="221" spans="1:33" x14ac:dyDescent="0.2">
      <c r="A221" s="66" t="s">
        <v>113</v>
      </c>
      <c r="B221" s="63" t="s">
        <v>58</v>
      </c>
      <c r="C221" s="64">
        <v>55644.5939</v>
      </c>
      <c r="D221" s="64">
        <v>4.0000000000000002E-4</v>
      </c>
      <c r="E221" s="1">
        <f t="shared" si="37"/>
        <v>25026.319382380825</v>
      </c>
      <c r="F221" s="1">
        <f t="shared" si="40"/>
        <v>25026.5</v>
      </c>
      <c r="G221" s="43">
        <f t="shared" si="34"/>
        <v>-7.9242350002459716E-2</v>
      </c>
      <c r="K221" s="1">
        <f t="shared" si="39"/>
        <v>-7.9242350002459716E-2</v>
      </c>
      <c r="N221" s="46"/>
      <c r="O221" s="1">
        <f t="shared" ca="1" si="41"/>
        <v>-8.4383665212424852E-2</v>
      </c>
      <c r="P221" s="1">
        <f t="shared" si="26"/>
        <v>-8.060149246041047E-2</v>
      </c>
      <c r="S221" s="134">
        <f t="shared" si="38"/>
        <v>40626.0939</v>
      </c>
      <c r="T221" s="1">
        <f t="shared" si="35"/>
        <v>1.8472682210044182E-6</v>
      </c>
      <c r="U221" s="5">
        <v>1</v>
      </c>
      <c r="V221" s="1">
        <f t="shared" si="36"/>
        <v>1.8472682210044182E-6</v>
      </c>
      <c r="AC221" s="1" t="s">
        <v>59</v>
      </c>
      <c r="AG221" s="1" t="s">
        <v>60</v>
      </c>
    </row>
    <row r="222" spans="1:33" x14ac:dyDescent="0.2">
      <c r="A222" s="54" t="s">
        <v>115</v>
      </c>
      <c r="B222" s="53" t="s">
        <v>65</v>
      </c>
      <c r="C222" s="54">
        <v>55661.4833</v>
      </c>
      <c r="D222" s="54">
        <v>1.1999999999999999E-3</v>
      </c>
      <c r="E222" s="1">
        <f t="shared" si="37"/>
        <v>25064.815504938233</v>
      </c>
      <c r="F222" s="1">
        <f t="shared" si="40"/>
        <v>25065</v>
      </c>
      <c r="G222" s="43">
        <f t="shared" si="34"/>
        <v>-8.0943499997374602E-2</v>
      </c>
      <c r="K222" s="1">
        <f t="shared" si="39"/>
        <v>-8.0943499997374602E-2</v>
      </c>
      <c r="N222" s="46"/>
      <c r="O222" s="1">
        <f t="shared" ca="1" si="41"/>
        <v>-8.4603167329117074E-2</v>
      </c>
      <c r="P222" s="1">
        <f t="shared" ref="P222:P245" si="42">E$11*F$11+E$12*F$12*F222+E$13*F$13*F222^2</f>
        <v>-8.0819966761466328E-2</v>
      </c>
      <c r="S222" s="134">
        <f t="shared" si="38"/>
        <v>40642.9833</v>
      </c>
      <c r="T222" s="1">
        <f t="shared" si="35"/>
        <v>1.5260460373969311E-8</v>
      </c>
      <c r="U222" s="5">
        <v>0.5</v>
      </c>
      <c r="V222" s="1">
        <f t="shared" si="36"/>
        <v>7.6302301869846556E-9</v>
      </c>
      <c r="AC222" s="1" t="s">
        <v>116</v>
      </c>
      <c r="AG222" s="1" t="s">
        <v>60</v>
      </c>
    </row>
    <row r="223" spans="1:33" x14ac:dyDescent="0.2">
      <c r="A223" s="54" t="s">
        <v>115</v>
      </c>
      <c r="B223" s="53" t="s">
        <v>58</v>
      </c>
      <c r="C223" s="54">
        <v>55664.336199999998</v>
      </c>
      <c r="D223" s="54">
        <v>5.0000000000000001E-4</v>
      </c>
      <c r="E223" s="1">
        <f t="shared" si="37"/>
        <v>25071.318139019015</v>
      </c>
      <c r="F223" s="1">
        <f t="shared" si="40"/>
        <v>25071.5</v>
      </c>
      <c r="G223" s="43">
        <f t="shared" si="34"/>
        <v>-7.9787850001594052E-2</v>
      </c>
      <c r="K223" s="1">
        <f t="shared" si="39"/>
        <v>-7.9787850001594052E-2</v>
      </c>
      <c r="N223" s="46"/>
      <c r="O223" s="1">
        <f t="shared" ca="1" si="41"/>
        <v>-8.4640226128039148E-2</v>
      </c>
      <c r="P223" s="1">
        <f t="shared" si="42"/>
        <v>-8.0856871549033413E-2</v>
      </c>
      <c r="S223" s="134">
        <f t="shared" si="38"/>
        <v>40645.836199999998</v>
      </c>
      <c r="T223" s="1">
        <f t="shared" si="35"/>
        <v>1.142807068889646E-6</v>
      </c>
      <c r="U223" s="5">
        <v>1</v>
      </c>
      <c r="V223" s="1">
        <f t="shared" si="36"/>
        <v>1.142807068889646E-6</v>
      </c>
      <c r="AC223" s="1" t="s">
        <v>117</v>
      </c>
      <c r="AD223" s="1" t="s">
        <v>118</v>
      </c>
      <c r="AE223" s="1" t="s">
        <v>119</v>
      </c>
      <c r="AG223" s="1" t="s">
        <v>120</v>
      </c>
    </row>
    <row r="224" spans="1:33" x14ac:dyDescent="0.2">
      <c r="A224" s="55" t="s">
        <v>121</v>
      </c>
      <c r="B224" s="56" t="s">
        <v>65</v>
      </c>
      <c r="C224" s="55">
        <v>55669.379500000003</v>
      </c>
      <c r="D224" s="55">
        <v>5.1000000000000004E-3</v>
      </c>
      <c r="E224" s="1">
        <f t="shared" si="37"/>
        <v>25082.813366492697</v>
      </c>
      <c r="F224" s="1">
        <f t="shared" si="40"/>
        <v>25083</v>
      </c>
      <c r="G224" s="43">
        <f t="shared" si="34"/>
        <v>-8.1881699996301904E-2</v>
      </c>
      <c r="J224" s="1">
        <f>G224</f>
        <v>-8.1881699996301904E-2</v>
      </c>
      <c r="N224" s="46"/>
      <c r="O224" s="1">
        <f t="shared" ca="1" si="41"/>
        <v>-8.4705791695362798E-2</v>
      </c>
      <c r="P224" s="1">
        <f t="shared" si="42"/>
        <v>-8.0922178446023979E-2</v>
      </c>
      <c r="S224" s="134">
        <f t="shared" si="38"/>
        <v>40650.879500000003</v>
      </c>
      <c r="T224" s="1">
        <f t="shared" si="35"/>
        <v>9.2068160544775316E-7</v>
      </c>
      <c r="U224" s="5">
        <v>0.1</v>
      </c>
      <c r="V224" s="1">
        <f t="shared" si="36"/>
        <v>9.2068160544775327E-8</v>
      </c>
      <c r="AD224" s="1">
        <v>21</v>
      </c>
      <c r="AE224" s="1" t="s">
        <v>122</v>
      </c>
      <c r="AG224" s="1" t="s">
        <v>120</v>
      </c>
    </row>
    <row r="225" spans="1:33" x14ac:dyDescent="0.2">
      <c r="A225" s="54" t="s">
        <v>123</v>
      </c>
      <c r="B225" s="53" t="s">
        <v>65</v>
      </c>
      <c r="C225" s="54">
        <v>56008.514490000001</v>
      </c>
      <c r="D225" s="54">
        <v>1.3999999999999999E-4</v>
      </c>
      <c r="E225" s="1">
        <f t="shared" si="37"/>
        <v>25855.806020970995</v>
      </c>
      <c r="F225" s="1">
        <f t="shared" si="40"/>
        <v>25856</v>
      </c>
      <c r="G225" s="43">
        <f t="shared" si="34"/>
        <v>-8.5104400001000613E-2</v>
      </c>
      <c r="K225" s="1">
        <f>G225</f>
        <v>-8.5104400001000613E-2</v>
      </c>
      <c r="N225" s="46"/>
      <c r="O225" s="1">
        <f t="shared" ca="1" si="41"/>
        <v>-8.9112938090248478E-2</v>
      </c>
      <c r="P225" s="1">
        <f t="shared" si="42"/>
        <v>-8.5352398685118513E-2</v>
      </c>
      <c r="S225" s="134">
        <f t="shared" si="38"/>
        <v>40990.014490000001</v>
      </c>
      <c r="T225" s="1">
        <f t="shared" si="35"/>
        <v>6.1503347324210192E-8</v>
      </c>
      <c r="U225" s="5">
        <v>1</v>
      </c>
      <c r="V225" s="1">
        <f t="shared" si="36"/>
        <v>6.1503347324210192E-8</v>
      </c>
      <c r="AD225" s="1">
        <v>23</v>
      </c>
      <c r="AE225" s="1" t="s">
        <v>122</v>
      </c>
      <c r="AG225" s="1" t="s">
        <v>120</v>
      </c>
    </row>
    <row r="226" spans="1:33" x14ac:dyDescent="0.2">
      <c r="A226" s="54" t="s">
        <v>123</v>
      </c>
      <c r="B226" s="53" t="s">
        <v>58</v>
      </c>
      <c r="C226" s="54">
        <v>56292.586949999997</v>
      </c>
      <c r="D226" s="54">
        <v>2.9E-4</v>
      </c>
      <c r="E226" s="1">
        <f t="shared" si="37"/>
        <v>26503.294281971659</v>
      </c>
      <c r="F226" s="1">
        <f t="shared" si="40"/>
        <v>26503.5</v>
      </c>
      <c r="G226" s="43">
        <f t="shared" si="34"/>
        <v>-9.0254650000133552E-2</v>
      </c>
      <c r="K226" s="1">
        <f>G226</f>
        <v>-9.0254650000133552E-2</v>
      </c>
      <c r="N226" s="46"/>
      <c r="O226" s="1">
        <f t="shared" ca="1" si="41"/>
        <v>-9.2804564598254258E-2</v>
      </c>
      <c r="P226" s="1">
        <f t="shared" si="42"/>
        <v>-8.912472133317112E-2</v>
      </c>
      <c r="S226" s="134">
        <f t="shared" si="38"/>
        <v>41274.086949999997</v>
      </c>
      <c r="T226" s="1">
        <f t="shared" si="35"/>
        <v>1.2767387924234986E-6</v>
      </c>
      <c r="U226" s="5">
        <v>1</v>
      </c>
      <c r="V226" s="1">
        <f t="shared" si="36"/>
        <v>1.2767387924234986E-6</v>
      </c>
      <c r="AC226" s="1" t="s">
        <v>59</v>
      </c>
      <c r="AD226" s="1">
        <v>17</v>
      </c>
      <c r="AE226" s="1" t="s">
        <v>124</v>
      </c>
      <c r="AG226" s="1" t="s">
        <v>120</v>
      </c>
    </row>
    <row r="227" spans="1:33" x14ac:dyDescent="0.2">
      <c r="A227" s="54" t="s">
        <v>123</v>
      </c>
      <c r="B227" s="53" t="s">
        <v>65</v>
      </c>
      <c r="C227" s="54">
        <v>56293.683929999999</v>
      </c>
      <c r="D227" s="54">
        <v>2.1000000000000001E-4</v>
      </c>
      <c r="E227" s="1">
        <f t="shared" si="37"/>
        <v>26505.79463583403</v>
      </c>
      <c r="F227" s="1">
        <f t="shared" si="40"/>
        <v>26506</v>
      </c>
      <c r="G227" s="43">
        <f t="shared" si="34"/>
        <v>-9.0099399996688589E-2</v>
      </c>
      <c r="K227" s="1">
        <f>G227</f>
        <v>-9.0099399996688589E-2</v>
      </c>
      <c r="N227" s="46"/>
      <c r="O227" s="1">
        <f t="shared" ca="1" si="41"/>
        <v>-9.281881798245506E-2</v>
      </c>
      <c r="P227" s="1">
        <f t="shared" si="42"/>
        <v>-8.9139394707481598E-2</v>
      </c>
      <c r="S227" s="134">
        <f t="shared" si="38"/>
        <v>41275.183929999999</v>
      </c>
      <c r="T227" s="1">
        <f t="shared" si="35"/>
        <v>9.2161015530539951E-7</v>
      </c>
      <c r="U227" s="5">
        <v>1</v>
      </c>
      <c r="V227" s="1">
        <f t="shared" si="36"/>
        <v>9.2161015530539951E-7</v>
      </c>
      <c r="AC227" s="1" t="s">
        <v>92</v>
      </c>
      <c r="AD227" s="1">
        <v>7</v>
      </c>
      <c r="AE227" s="1" t="s">
        <v>124</v>
      </c>
      <c r="AG227" s="1" t="s">
        <v>120</v>
      </c>
    </row>
    <row r="228" spans="1:33" x14ac:dyDescent="0.2">
      <c r="A228" s="64" t="s">
        <v>125</v>
      </c>
      <c r="B228" s="63" t="s">
        <v>65</v>
      </c>
      <c r="C228" s="64">
        <v>56727.582399999999</v>
      </c>
      <c r="D228" s="64">
        <v>5.1000000000000004E-3</v>
      </c>
      <c r="E228" s="1">
        <f t="shared" si="37"/>
        <v>27494.782325070621</v>
      </c>
      <c r="F228" s="1">
        <f t="shared" si="40"/>
        <v>27495</v>
      </c>
      <c r="G228" s="43">
        <f t="shared" si="34"/>
        <v>-9.5500499999616295E-2</v>
      </c>
      <c r="J228" s="1">
        <f>G228</f>
        <v>-9.5500499999616295E-2</v>
      </c>
      <c r="N228" s="46"/>
      <c r="O228" s="1">
        <f t="shared" ca="1" si="41"/>
        <v>-9.845745677228937E-2</v>
      </c>
      <c r="P228" s="1">
        <f t="shared" si="42"/>
        <v>-9.5009607990767159E-2</v>
      </c>
      <c r="S228" s="134">
        <f t="shared" si="38"/>
        <v>41709.082399999999</v>
      </c>
      <c r="T228" s="1">
        <f t="shared" si="35"/>
        <v>2.4097496435194063E-7</v>
      </c>
      <c r="U228" s="5">
        <v>1</v>
      </c>
      <c r="V228" s="1">
        <f t="shared" si="36"/>
        <v>2.4097496435194063E-7</v>
      </c>
      <c r="AC228" s="1" t="s">
        <v>59</v>
      </c>
      <c r="AD228" s="1">
        <v>7</v>
      </c>
      <c r="AE228" s="1" t="s">
        <v>124</v>
      </c>
      <c r="AG228" s="1" t="s">
        <v>120</v>
      </c>
    </row>
    <row r="229" spans="1:33" x14ac:dyDescent="0.2">
      <c r="A229" s="54" t="s">
        <v>123</v>
      </c>
      <c r="B229" s="53" t="s">
        <v>65</v>
      </c>
      <c r="C229" s="54">
        <v>56728.459860000003</v>
      </c>
      <c r="D229" s="54">
        <v>2.2000000000000001E-4</v>
      </c>
      <c r="E229" s="1">
        <f t="shared" si="37"/>
        <v>27496.782325526488</v>
      </c>
      <c r="F229" s="1">
        <f t="shared" si="40"/>
        <v>27497</v>
      </c>
      <c r="G229" s="43">
        <f t="shared" si="34"/>
        <v>-9.5500299998093396E-2</v>
      </c>
      <c r="K229" s="1">
        <f>G229</f>
        <v>-9.5500299998093396E-2</v>
      </c>
      <c r="N229" s="46"/>
      <c r="O229" s="1">
        <f t="shared" ca="1" si="41"/>
        <v>-9.8468859479650006E-2</v>
      </c>
      <c r="P229" s="1">
        <f t="shared" si="42"/>
        <v>-9.5021611239898995E-2</v>
      </c>
      <c r="S229" s="134">
        <f t="shared" si="38"/>
        <v>41709.959860000003</v>
      </c>
      <c r="T229" s="1">
        <f t="shared" si="35"/>
        <v>2.2914292722169775E-7</v>
      </c>
      <c r="U229" s="5">
        <v>1</v>
      </c>
      <c r="V229" s="1">
        <f t="shared" si="36"/>
        <v>2.2914292722169775E-7</v>
      </c>
      <c r="AC229" s="1" t="s">
        <v>92</v>
      </c>
      <c r="AD229" s="1">
        <v>10</v>
      </c>
      <c r="AE229" s="1" t="s">
        <v>126</v>
      </c>
      <c r="AG229" s="1" t="s">
        <v>120</v>
      </c>
    </row>
    <row r="230" spans="1:33" x14ac:dyDescent="0.2">
      <c r="A230" s="64" t="s">
        <v>125</v>
      </c>
      <c r="B230" s="63" t="s">
        <v>65</v>
      </c>
      <c r="C230" s="64">
        <v>56729.335599999999</v>
      </c>
      <c r="D230" s="64">
        <v>5.1999999999999998E-3</v>
      </c>
      <c r="E230" s="1">
        <f t="shared" si="37"/>
        <v>27498.77840557482</v>
      </c>
      <c r="F230" s="1">
        <f t="shared" si="40"/>
        <v>27499</v>
      </c>
      <c r="G230" s="43">
        <f t="shared" si="34"/>
        <v>-9.7220100004051346E-2</v>
      </c>
      <c r="J230" s="1">
        <f>G230</f>
        <v>-9.7220100004051346E-2</v>
      </c>
      <c r="N230" s="46"/>
      <c r="O230" s="1">
        <f t="shared" ca="1" si="41"/>
        <v>-9.8480262187010642E-2</v>
      </c>
      <c r="P230" s="1">
        <f t="shared" si="42"/>
        <v>-9.5033615022800666E-2</v>
      </c>
      <c r="S230" s="134">
        <f t="shared" si="38"/>
        <v>41710.835599999999</v>
      </c>
      <c r="T230" s="1">
        <f t="shared" si="35"/>
        <v>4.7807165732347879E-6</v>
      </c>
      <c r="U230" s="5">
        <v>1</v>
      </c>
      <c r="V230" s="1">
        <f t="shared" si="36"/>
        <v>4.7807165732347879E-6</v>
      </c>
      <c r="AC230" s="1" t="s">
        <v>117</v>
      </c>
      <c r="AD230" s="1" t="s">
        <v>127</v>
      </c>
      <c r="AE230" s="1" t="s">
        <v>128</v>
      </c>
      <c r="AG230" s="1" t="s">
        <v>120</v>
      </c>
    </row>
    <row r="231" spans="1:33" x14ac:dyDescent="0.2">
      <c r="A231" s="64" t="s">
        <v>125</v>
      </c>
      <c r="B231" s="63" t="s">
        <v>65</v>
      </c>
      <c r="C231" s="64">
        <v>56729.556700000001</v>
      </c>
      <c r="D231" s="64">
        <v>5.4999999999999997E-3</v>
      </c>
      <c r="E231" s="1">
        <f t="shared" si="37"/>
        <v>27499.282360285913</v>
      </c>
      <c r="F231" s="1">
        <f t="shared" si="40"/>
        <v>27499.5</v>
      </c>
      <c r="G231" s="43">
        <f t="shared" si="34"/>
        <v>-9.5485049998387694E-2</v>
      </c>
      <c r="J231" s="1">
        <f>G231</f>
        <v>-9.5485049998387694E-2</v>
      </c>
      <c r="N231" s="46"/>
      <c r="O231" s="1">
        <f t="shared" ca="1" si="41"/>
        <v>-9.8483112863850808E-2</v>
      </c>
      <c r="P231" s="1">
        <f t="shared" si="42"/>
        <v>-9.5036616051927619E-2</v>
      </c>
      <c r="S231" s="134">
        <f t="shared" si="38"/>
        <v>41711.056700000001</v>
      </c>
      <c r="T231" s="1">
        <f t="shared" si="35"/>
        <v>2.0109300433775746E-7</v>
      </c>
      <c r="U231" s="5">
        <v>1</v>
      </c>
      <c r="V231" s="1">
        <f t="shared" si="36"/>
        <v>2.0109300433775746E-7</v>
      </c>
    </row>
    <row r="232" spans="1:33" x14ac:dyDescent="0.2">
      <c r="A232" s="54" t="s">
        <v>123</v>
      </c>
      <c r="B232" s="53" t="s">
        <v>58</v>
      </c>
      <c r="C232" s="54">
        <v>56730.433810000002</v>
      </c>
      <c r="D232" s="54">
        <v>2.9E-4</v>
      </c>
      <c r="E232" s="1">
        <f t="shared" si="37"/>
        <v>27501.28156298443</v>
      </c>
      <c r="F232" s="1">
        <f t="shared" si="40"/>
        <v>27501.5</v>
      </c>
      <c r="G232" s="43">
        <f t="shared" si="34"/>
        <v>-9.5834849998936988E-2</v>
      </c>
      <c r="K232" s="1">
        <f>G232</f>
        <v>-9.5834849998936988E-2</v>
      </c>
      <c r="O232" s="1">
        <f t="shared" ca="1" si="41"/>
        <v>-9.8494515571211444E-2</v>
      </c>
      <c r="P232" s="1">
        <f t="shared" si="42"/>
        <v>-9.5048620502041631E-2</v>
      </c>
      <c r="S232" s="134">
        <f t="shared" si="38"/>
        <v>41711.933810000002</v>
      </c>
      <c r="T232" s="1">
        <f t="shared" si="35"/>
        <v>6.1815682178832714E-7</v>
      </c>
      <c r="U232" s="5">
        <v>1</v>
      </c>
      <c r="V232" s="1">
        <f t="shared" si="36"/>
        <v>6.1815682178832714E-7</v>
      </c>
    </row>
    <row r="233" spans="1:33" x14ac:dyDescent="0.2">
      <c r="A233" s="64" t="s">
        <v>125</v>
      </c>
      <c r="B233" s="63" t="s">
        <v>65</v>
      </c>
      <c r="C233" s="64">
        <v>56731.316599999998</v>
      </c>
      <c r="D233" s="64">
        <v>8.3000000000000001E-3</v>
      </c>
      <c r="E233" s="1">
        <f t="shared" si="37"/>
        <v>27503.293712144987</v>
      </c>
      <c r="F233" s="1">
        <f t="shared" si="40"/>
        <v>27503.5</v>
      </c>
      <c r="G233" s="43">
        <f t="shared" si="34"/>
        <v>-9.0504650004731957E-2</v>
      </c>
      <c r="J233" s="1">
        <f>G233</f>
        <v>-9.0504650004731957E-2</v>
      </c>
      <c r="O233" s="1">
        <f t="shared" ca="1" si="41"/>
        <v>-9.850591827857208E-2</v>
      </c>
      <c r="P233" s="1">
        <f t="shared" si="42"/>
        <v>-9.5060625485925476E-2</v>
      </c>
      <c r="S233" s="134">
        <f t="shared" si="38"/>
        <v>41712.816599999998</v>
      </c>
      <c r="T233" s="1">
        <f t="shared" si="35"/>
        <v>2.0756912585236521E-5</v>
      </c>
      <c r="U233" s="5">
        <v>1</v>
      </c>
      <c r="V233" s="1">
        <f t="shared" si="36"/>
        <v>2.0756912585236521E-5</v>
      </c>
      <c r="AC233" s="1" t="s">
        <v>59</v>
      </c>
      <c r="AG233" s="1" t="s">
        <v>60</v>
      </c>
    </row>
    <row r="234" spans="1:33" x14ac:dyDescent="0.2">
      <c r="A234" s="64" t="s">
        <v>125</v>
      </c>
      <c r="B234" s="63" t="s">
        <v>65</v>
      </c>
      <c r="C234" s="64">
        <v>56731.529000000002</v>
      </c>
      <c r="D234" s="64">
        <v>2.3E-3</v>
      </c>
      <c r="E234" s="1">
        <f t="shared" si="37"/>
        <v>27503.777836887806</v>
      </c>
      <c r="F234" s="1">
        <f t="shared" si="40"/>
        <v>27504</v>
      </c>
      <c r="G234" s="43">
        <f t="shared" si="34"/>
        <v>-9.7469599997566547E-2</v>
      </c>
      <c r="J234" s="1">
        <f>G234</f>
        <v>-9.7469599997566547E-2</v>
      </c>
      <c r="O234" s="1">
        <f t="shared" ca="1" si="41"/>
        <v>-9.8508768955412246E-2</v>
      </c>
      <c r="P234" s="1">
        <f t="shared" si="42"/>
        <v>-9.5063626815297994E-2</v>
      </c>
      <c r="S234" s="134">
        <f t="shared" si="38"/>
        <v>41713.029000000002</v>
      </c>
      <c r="T234" s="1">
        <f t="shared" si="35"/>
        <v>5.7887069537954684E-6</v>
      </c>
      <c r="U234" s="5">
        <v>1</v>
      </c>
      <c r="V234" s="1">
        <f t="shared" si="36"/>
        <v>5.7887069537954684E-6</v>
      </c>
      <c r="AC234" s="1" t="s">
        <v>59</v>
      </c>
      <c r="AG234" s="1" t="s">
        <v>60</v>
      </c>
    </row>
    <row r="235" spans="1:33" x14ac:dyDescent="0.2">
      <c r="A235" s="54" t="s">
        <v>129</v>
      </c>
      <c r="B235" s="53"/>
      <c r="C235" s="54">
        <v>57090.405899999998</v>
      </c>
      <c r="D235" s="54">
        <v>6.1999999999999998E-3</v>
      </c>
      <c r="E235" s="1">
        <f t="shared" si="37"/>
        <v>28321.768359074682</v>
      </c>
      <c r="F235" s="1">
        <f t="shared" si="40"/>
        <v>28322</v>
      </c>
      <c r="G235" s="43">
        <f t="shared" si="34"/>
        <v>-0.1016278000024613</v>
      </c>
      <c r="J235" s="1">
        <f>G235</f>
        <v>-0.1016278000024613</v>
      </c>
      <c r="N235" s="48"/>
      <c r="O235" s="1">
        <f t="shared" ca="1" si="41"/>
        <v>-0.10317247626591222</v>
      </c>
      <c r="P235" s="1">
        <f t="shared" si="42"/>
        <v>-0.10001847373509463</v>
      </c>
      <c r="S235" s="134">
        <f t="shared" si="38"/>
        <v>42071.905899999998</v>
      </c>
      <c r="T235" s="1">
        <f t="shared" si="35"/>
        <v>2.5899310348363215E-6</v>
      </c>
      <c r="U235" s="5">
        <v>1</v>
      </c>
      <c r="V235" s="1">
        <f t="shared" si="36"/>
        <v>2.5899310348363215E-6</v>
      </c>
      <c r="AC235" s="1" t="s">
        <v>59</v>
      </c>
      <c r="AG235" s="1" t="s">
        <v>60</v>
      </c>
    </row>
    <row r="236" spans="1:33" x14ac:dyDescent="0.2">
      <c r="A236" s="67" t="s">
        <v>130</v>
      </c>
      <c r="B236" s="68" t="s">
        <v>65</v>
      </c>
      <c r="C236" s="69">
        <v>57121.555699999997</v>
      </c>
      <c r="D236" s="69">
        <v>1.2999999999999999E-3</v>
      </c>
      <c r="E236" s="1">
        <f t="shared" si="37"/>
        <v>28392.768306878555</v>
      </c>
      <c r="F236" s="1">
        <f t="shared" si="40"/>
        <v>28393</v>
      </c>
      <c r="G236" s="43">
        <f t="shared" si="34"/>
        <v>-0.10165070000221021</v>
      </c>
      <c r="K236" s="1">
        <f t="shared" ref="K236:K245" si="43">G236</f>
        <v>-0.10165070000221021</v>
      </c>
      <c r="O236" s="1">
        <f t="shared" ca="1" si="41"/>
        <v>-0.10357727237721479</v>
      </c>
      <c r="P236" s="1">
        <f t="shared" si="42"/>
        <v>-0.10045275128770445</v>
      </c>
      <c r="S236" s="134">
        <f t="shared" si="38"/>
        <v>42103.055699999997</v>
      </c>
      <c r="T236" s="1">
        <f t="shared" si="35"/>
        <v>1.4350811225860133E-6</v>
      </c>
      <c r="U236" s="5">
        <v>1</v>
      </c>
      <c r="V236" s="1">
        <f t="shared" si="36"/>
        <v>1.4350811225860133E-6</v>
      </c>
    </row>
    <row r="237" spans="1:33" x14ac:dyDescent="0.2">
      <c r="A237" s="67" t="s">
        <v>130</v>
      </c>
      <c r="B237" s="68" t="s">
        <v>65</v>
      </c>
      <c r="C237" s="69">
        <v>57474.508199999997</v>
      </c>
      <c r="D237" s="69">
        <v>8.0000000000000002E-3</v>
      </c>
      <c r="E237" s="1">
        <f t="shared" si="37"/>
        <v>29197.255304459526</v>
      </c>
      <c r="F237" s="1">
        <f t="shared" si="40"/>
        <v>29197.5</v>
      </c>
      <c r="G237" s="43">
        <f t="shared" si="34"/>
        <v>-0.10735525000200141</v>
      </c>
      <c r="K237" s="1">
        <f t="shared" si="43"/>
        <v>-0.10735525000200141</v>
      </c>
      <c r="O237" s="1">
        <f t="shared" ca="1" si="41"/>
        <v>-0.10816401141303048</v>
      </c>
      <c r="P237" s="1">
        <f t="shared" si="42"/>
        <v>-0.1054205385353517</v>
      </c>
      <c r="S237" s="134">
        <f t="shared" si="38"/>
        <v>42456.008199999997</v>
      </c>
      <c r="T237" s="1">
        <f t="shared" si="35"/>
        <v>3.7431084591858743E-6</v>
      </c>
      <c r="U237" s="5">
        <v>1</v>
      </c>
      <c r="V237" s="1">
        <f t="shared" si="36"/>
        <v>3.7431084591858743E-6</v>
      </c>
    </row>
    <row r="238" spans="1:33" x14ac:dyDescent="0.2">
      <c r="A238" s="70" t="s">
        <v>131</v>
      </c>
      <c r="B238" s="71" t="s">
        <v>65</v>
      </c>
      <c r="C238" s="72">
        <v>57825.486100000002</v>
      </c>
      <c r="D238" s="72">
        <v>1.9E-3</v>
      </c>
      <c r="E238" s="1">
        <f t="shared" si="37"/>
        <v>29997.241583033214</v>
      </c>
      <c r="F238" s="73">
        <f t="shared" ref="F238:F245" si="44">ROUND(2*E238,0)/2+0.5</f>
        <v>29997.5</v>
      </c>
      <c r="G238" s="43">
        <f t="shared" si="34"/>
        <v>-0.11337524999544257</v>
      </c>
      <c r="K238" s="1">
        <f t="shared" si="43"/>
        <v>-0.11337524999544257</v>
      </c>
      <c r="O238" s="1">
        <f t="shared" ca="1" si="41"/>
        <v>-0.11272509435728473</v>
      </c>
      <c r="P238" s="1">
        <f t="shared" si="42"/>
        <v>-0.11044618165733901</v>
      </c>
      <c r="S238" s="134">
        <f t="shared" si="38"/>
        <v>42806.986100000002</v>
      </c>
      <c r="T238" s="1">
        <f t="shared" si="35"/>
        <v>8.5794413292807854E-6</v>
      </c>
      <c r="U238" s="5">
        <v>1</v>
      </c>
      <c r="V238" s="1">
        <f t="shared" si="36"/>
        <v>8.5794413292807854E-6</v>
      </c>
    </row>
    <row r="239" spans="1:33" x14ac:dyDescent="0.2">
      <c r="A239" s="70" t="s">
        <v>131</v>
      </c>
      <c r="B239" s="71" t="s">
        <v>65</v>
      </c>
      <c r="C239" s="72">
        <v>57833.381800000003</v>
      </c>
      <c r="D239" s="72">
        <v>1.1000000000000001E-3</v>
      </c>
      <c r="E239" s="1">
        <f t="shared" si="37"/>
        <v>30015.238304934319</v>
      </c>
      <c r="F239" s="73">
        <f t="shared" si="44"/>
        <v>30015.5</v>
      </c>
      <c r="G239" s="43">
        <f t="shared" si="34"/>
        <v>-0.11481344999629073</v>
      </c>
      <c r="K239" s="1">
        <f t="shared" si="43"/>
        <v>-0.11481344999629073</v>
      </c>
      <c r="O239" s="1">
        <f t="shared" ca="1" si="41"/>
        <v>-0.11282771872353045</v>
      </c>
      <c r="P239" s="1">
        <f t="shared" si="42"/>
        <v>-0.11056024103099833</v>
      </c>
      <c r="S239" s="134">
        <f t="shared" si="38"/>
        <v>42814.881800000003</v>
      </c>
      <c r="T239" s="1">
        <f t="shared" si="35"/>
        <v>1.8089786502443613E-5</v>
      </c>
      <c r="U239" s="5">
        <v>1</v>
      </c>
      <c r="V239" s="1">
        <f t="shared" si="36"/>
        <v>1.8089786502443613E-5</v>
      </c>
    </row>
    <row r="240" spans="1:33" x14ac:dyDescent="0.2">
      <c r="A240" s="70" t="s">
        <v>131</v>
      </c>
      <c r="B240" s="71" t="s">
        <v>65</v>
      </c>
      <c r="C240" s="72">
        <v>57837.545299999998</v>
      </c>
      <c r="D240" s="72">
        <v>1.5E-3</v>
      </c>
      <c r="E240" s="1">
        <f t="shared" si="37"/>
        <v>30024.728198374443</v>
      </c>
      <c r="F240" s="73">
        <f t="shared" si="44"/>
        <v>30025</v>
      </c>
      <c r="G240" s="43">
        <f t="shared" si="34"/>
        <v>-0.11924749999889173</v>
      </c>
      <c r="K240" s="1">
        <f t="shared" si="43"/>
        <v>-0.11924749999889173</v>
      </c>
      <c r="O240" s="1">
        <f t="shared" ca="1" si="41"/>
        <v>-0.11288188158349347</v>
      </c>
      <c r="P240" s="1">
        <f t="shared" si="42"/>
        <v>-0.11062045646468474</v>
      </c>
      <c r="S240" s="134">
        <f t="shared" si="38"/>
        <v>42819.045299999998</v>
      </c>
      <c r="T240" s="1">
        <f t="shared" si="35"/>
        <v>7.4425880141102543E-5</v>
      </c>
      <c r="U240" s="5">
        <v>1</v>
      </c>
      <c r="V240" s="1">
        <f t="shared" si="36"/>
        <v>7.4425880141102543E-5</v>
      </c>
    </row>
    <row r="241" spans="1:22" x14ac:dyDescent="0.2">
      <c r="A241" s="76" t="s">
        <v>133</v>
      </c>
      <c r="B241" s="77" t="s">
        <v>58</v>
      </c>
      <c r="C241" s="78">
        <v>57881.641499999911</v>
      </c>
      <c r="D241" s="78">
        <v>2.0000000000000001E-4</v>
      </c>
      <c r="E241" s="1">
        <f t="shared" si="37"/>
        <v>30125.236962422463</v>
      </c>
      <c r="F241" s="73">
        <f t="shared" si="44"/>
        <v>30125.5</v>
      </c>
      <c r="G241" s="43">
        <f t="shared" si="34"/>
        <v>-0.11540245008654892</v>
      </c>
      <c r="K241" s="1">
        <f t="shared" si="43"/>
        <v>-0.11540245008654892</v>
      </c>
      <c r="O241" s="1">
        <f t="shared" ca="1" si="41"/>
        <v>-0.1134548676283654</v>
      </c>
      <c r="P241" s="1">
        <f t="shared" si="42"/>
        <v>-0.11125820997163567</v>
      </c>
      <c r="S241" s="134">
        <f t="shared" si="38"/>
        <v>42863.141499999911</v>
      </c>
      <c r="T241" s="1">
        <f t="shared" si="35"/>
        <v>1.7174726130056211E-5</v>
      </c>
      <c r="U241" s="5">
        <v>1</v>
      </c>
      <c r="V241" s="1">
        <f t="shared" si="36"/>
        <v>1.7174726130056211E-5</v>
      </c>
    </row>
    <row r="242" spans="1:22" x14ac:dyDescent="0.2">
      <c r="A242" s="74" t="s">
        <v>132</v>
      </c>
      <c r="B242" s="75" t="s">
        <v>58</v>
      </c>
      <c r="C242" s="74">
        <v>57881.642999999996</v>
      </c>
      <c r="D242" s="74">
        <v>2.0000000000000001E-4</v>
      </c>
      <c r="E242" s="1">
        <f t="shared" si="37"/>
        <v>30125.240381382708</v>
      </c>
      <c r="F242" s="73">
        <f t="shared" si="44"/>
        <v>30125.5</v>
      </c>
      <c r="G242" s="43">
        <f t="shared" si="34"/>
        <v>-0.11390245000075083</v>
      </c>
      <c r="K242" s="1">
        <f t="shared" si="43"/>
        <v>-0.11390245000075083</v>
      </c>
      <c r="O242" s="1">
        <f t="shared" ca="1" si="41"/>
        <v>-0.1134548676283654</v>
      </c>
      <c r="P242" s="1">
        <f t="shared" si="42"/>
        <v>-0.11125820997163567</v>
      </c>
      <c r="S242" s="134">
        <f t="shared" si="38"/>
        <v>42863.142999999996</v>
      </c>
      <c r="T242" s="1">
        <f t="shared" si="35"/>
        <v>6.9920053315749466E-6</v>
      </c>
      <c r="U242" s="5">
        <v>1</v>
      </c>
      <c r="V242" s="1">
        <f t="shared" si="36"/>
        <v>6.9920053315749466E-6</v>
      </c>
    </row>
    <row r="243" spans="1:22" x14ac:dyDescent="0.2">
      <c r="A243" s="137" t="s">
        <v>928</v>
      </c>
      <c r="B243" s="138" t="s">
        <v>65</v>
      </c>
      <c r="C243" s="139">
        <v>59280.500200000002</v>
      </c>
      <c r="D243" s="137">
        <v>1E-3</v>
      </c>
      <c r="E243" s="1">
        <f t="shared" si="37"/>
        <v>33313.664967899393</v>
      </c>
      <c r="F243" s="1">
        <f t="shared" si="44"/>
        <v>33314</v>
      </c>
      <c r="G243" s="43">
        <f t="shared" si="34"/>
        <v>-0.1469885999977123</v>
      </c>
      <c r="K243" s="1">
        <f t="shared" si="43"/>
        <v>-0.1469885999977123</v>
      </c>
      <c r="O243" s="1">
        <f t="shared" ca="1" si="41"/>
        <v>-0.13163363383805879</v>
      </c>
      <c r="P243" s="1">
        <f t="shared" si="42"/>
        <v>-0.1321915165162065</v>
      </c>
      <c r="S243" s="134">
        <f t="shared" si="38"/>
        <v>44262.000200000002</v>
      </c>
      <c r="T243" s="1">
        <f t="shared" si="35"/>
        <v>2.189536795586517E-4</v>
      </c>
      <c r="U243" s="5">
        <v>1</v>
      </c>
      <c r="V243" s="1">
        <f t="shared" si="36"/>
        <v>2.189536795586517E-4</v>
      </c>
    </row>
    <row r="244" spans="1:22" x14ac:dyDescent="0.2">
      <c r="A244" s="137" t="s">
        <v>930</v>
      </c>
      <c r="B244" s="138" t="s">
        <v>65</v>
      </c>
      <c r="C244" s="140">
        <v>59281.379960000049</v>
      </c>
      <c r="D244" s="140">
        <v>9.5E-4</v>
      </c>
      <c r="E244" s="1">
        <f t="shared" si="37"/>
        <v>33315.670210760771</v>
      </c>
      <c r="F244" s="1">
        <f t="shared" si="44"/>
        <v>33316</v>
      </c>
      <c r="G244" s="43">
        <f t="shared" si="34"/>
        <v>-0.14468839994515292</v>
      </c>
      <c r="K244" s="1">
        <f t="shared" si="43"/>
        <v>-0.14468839994515292</v>
      </c>
      <c r="O244" s="1">
        <f t="shared" ca="1" si="41"/>
        <v>-0.13164503654541942</v>
      </c>
      <c r="P244" s="1">
        <f t="shared" si="42"/>
        <v>-0.1322050727687259</v>
      </c>
      <c r="S244" s="134">
        <f t="shared" si="38"/>
        <v>44262.879960000049</v>
      </c>
      <c r="T244" s="1">
        <f t="shared" si="35"/>
        <v>1.5583345739372161E-4</v>
      </c>
      <c r="U244" s="5">
        <v>1</v>
      </c>
      <c r="V244" s="1">
        <f t="shared" si="36"/>
        <v>1.5583345739372161E-4</v>
      </c>
    </row>
    <row r="245" spans="1:22" x14ac:dyDescent="0.2">
      <c r="A245" s="137" t="s">
        <v>929</v>
      </c>
      <c r="B245" s="138" t="s">
        <v>58</v>
      </c>
      <c r="C245" s="139">
        <v>59570.491300000002</v>
      </c>
      <c r="D245" s="137">
        <v>5.9999999999999995E-4</v>
      </c>
      <c r="E245" s="1">
        <f t="shared" si="37"/>
        <v>33974.643624699391</v>
      </c>
      <c r="F245" s="1">
        <f t="shared" si="44"/>
        <v>33975</v>
      </c>
      <c r="G245" s="43">
        <f t="shared" si="34"/>
        <v>-0.15635250000195811</v>
      </c>
      <c r="K245" s="1">
        <f t="shared" si="43"/>
        <v>-0.15635250000195811</v>
      </c>
      <c r="O245" s="1">
        <f t="shared" ca="1" si="41"/>
        <v>-0.13540222862074885</v>
      </c>
      <c r="P245" s="1">
        <f t="shared" si="42"/>
        <v>-0.1367009216756484</v>
      </c>
      <c r="S245" s="134">
        <f t="shared" si="38"/>
        <v>44551.991300000002</v>
      </c>
      <c r="T245" s="1">
        <f t="shared" si="35"/>
        <v>3.861845307150853E-4</v>
      </c>
      <c r="U245" s="5">
        <v>1</v>
      </c>
      <c r="V245" s="1">
        <f t="shared" si="36"/>
        <v>3.861845307150853E-4</v>
      </c>
    </row>
  </sheetData>
  <sheetProtection selectLockedCells="1" selectUnlockedCells="1"/>
  <sortState xmlns:xlrd2="http://schemas.microsoft.com/office/spreadsheetml/2017/richdata2" ref="A21:Z245">
    <sortCondition ref="C21:C24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1"/>
  <sheetViews>
    <sheetView topLeftCell="A175" workbookViewId="0">
      <selection activeCell="A187" sqref="A18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9" t="s">
        <v>134</v>
      </c>
      <c r="I1" s="80" t="s">
        <v>135</v>
      </c>
      <c r="J1" s="81" t="s">
        <v>43</v>
      </c>
    </row>
    <row r="2" spans="1:16" x14ac:dyDescent="0.2">
      <c r="I2" s="82" t="s">
        <v>136</v>
      </c>
      <c r="J2" s="83" t="s">
        <v>42</v>
      </c>
    </row>
    <row r="3" spans="1:16" x14ac:dyDescent="0.2">
      <c r="A3" s="84" t="s">
        <v>137</v>
      </c>
      <c r="I3" s="82" t="s">
        <v>138</v>
      </c>
      <c r="J3" s="83" t="s">
        <v>40</v>
      </c>
    </row>
    <row r="4" spans="1:16" x14ac:dyDescent="0.2">
      <c r="I4" s="82" t="s">
        <v>139</v>
      </c>
      <c r="J4" s="83" t="s">
        <v>40</v>
      </c>
    </row>
    <row r="5" spans="1:16" x14ac:dyDescent="0.2">
      <c r="I5" s="85" t="s">
        <v>140</v>
      </c>
      <c r="J5" s="86" t="s">
        <v>41</v>
      </c>
    </row>
    <row r="11" spans="1:16" ht="12.75" customHeight="1" x14ac:dyDescent="0.2">
      <c r="A11" s="2" t="str">
        <f t="shared" ref="A11:A74" si="0">P11</f>
        <v> AJ 69.124 </v>
      </c>
      <c r="B11" s="5" t="str">
        <f t="shared" ref="B11:B74" si="1">IF(H11=INT(H11),"I","II")</f>
        <v>II</v>
      </c>
      <c r="C11" s="2">
        <f t="shared" ref="C11:C74" si="2">1*G11</f>
        <v>38045.002</v>
      </c>
      <c r="D11" t="str">
        <f t="shared" ref="D11:D74" si="3">VLOOKUP(F11,I$1:J$5,2,FALSE)</f>
        <v>vis</v>
      </c>
      <c r="E11">
        <f>VLOOKUP(C11,Active!C$21:E$969,3,FALSE)</f>
        <v>-15088.548330077339</v>
      </c>
      <c r="F11" s="5" t="s">
        <v>140</v>
      </c>
      <c r="G11" t="str">
        <f t="shared" ref="G11:G74" si="4">MID(I11,3,LEN(I11)-3)</f>
        <v>38045.0020</v>
      </c>
      <c r="H11" s="2">
        <f t="shared" ref="H11:H74" si="5">1*K11</f>
        <v>-15088.5</v>
      </c>
      <c r="I11" s="87" t="s">
        <v>141</v>
      </c>
      <c r="J11" s="88" t="s">
        <v>142</v>
      </c>
      <c r="K11" s="87">
        <v>-15088.5</v>
      </c>
      <c r="L11" s="87" t="s">
        <v>143</v>
      </c>
      <c r="M11" s="88" t="s">
        <v>144</v>
      </c>
      <c r="N11" s="88" t="s">
        <v>145</v>
      </c>
      <c r="O11" s="89" t="s">
        <v>146</v>
      </c>
      <c r="P11" s="89" t="s">
        <v>147</v>
      </c>
    </row>
    <row r="12" spans="1:16" ht="12.75" customHeight="1" x14ac:dyDescent="0.2">
      <c r="A12" s="2" t="str">
        <f t="shared" si="0"/>
        <v> AJ 69.124 </v>
      </c>
      <c r="B12" s="5" t="str">
        <f t="shared" si="1"/>
        <v>II</v>
      </c>
      <c r="C12" s="2">
        <f t="shared" si="2"/>
        <v>38045.878499999999</v>
      </c>
      <c r="D12" t="str">
        <f t="shared" si="3"/>
        <v>vis</v>
      </c>
      <c r="E12">
        <f>VLOOKUP(C12,Active!C$21:E$969,3,FALSE)</f>
        <v>-15086.550517755913</v>
      </c>
      <c r="F12" s="5" t="s">
        <v>140</v>
      </c>
      <c r="G12" t="str">
        <f t="shared" si="4"/>
        <v>38045.8785</v>
      </c>
      <c r="H12" s="2">
        <f t="shared" si="5"/>
        <v>-15086.5</v>
      </c>
      <c r="I12" s="87" t="s">
        <v>148</v>
      </c>
      <c r="J12" s="88" t="s">
        <v>149</v>
      </c>
      <c r="K12" s="87">
        <v>-15086.5</v>
      </c>
      <c r="L12" s="87" t="s">
        <v>150</v>
      </c>
      <c r="M12" s="88" t="s">
        <v>144</v>
      </c>
      <c r="N12" s="88" t="s">
        <v>145</v>
      </c>
      <c r="O12" s="89" t="s">
        <v>146</v>
      </c>
      <c r="P12" s="89" t="s">
        <v>147</v>
      </c>
    </row>
    <row r="13" spans="1:16" ht="12.75" customHeight="1" x14ac:dyDescent="0.2">
      <c r="A13" s="2" t="str">
        <f t="shared" si="0"/>
        <v> AJ 69.124 </v>
      </c>
      <c r="B13" s="5" t="str">
        <f t="shared" si="1"/>
        <v>I</v>
      </c>
      <c r="C13" s="2">
        <f t="shared" si="2"/>
        <v>38046.974000000002</v>
      </c>
      <c r="D13" t="str">
        <f t="shared" si="3"/>
        <v>vis</v>
      </c>
      <c r="E13">
        <f>VLOOKUP(C13,Active!C$21:E$969,3,FALSE)</f>
        <v>-15084.053537267455</v>
      </c>
      <c r="F13" s="5" t="s">
        <v>140</v>
      </c>
      <c r="G13" t="str">
        <f t="shared" si="4"/>
        <v>38046.9740</v>
      </c>
      <c r="H13" s="2">
        <f t="shared" si="5"/>
        <v>-15084</v>
      </c>
      <c r="I13" s="87" t="s">
        <v>151</v>
      </c>
      <c r="J13" s="88" t="s">
        <v>152</v>
      </c>
      <c r="K13" s="87">
        <v>-15084</v>
      </c>
      <c r="L13" s="87" t="s">
        <v>153</v>
      </c>
      <c r="M13" s="88" t="s">
        <v>144</v>
      </c>
      <c r="N13" s="88" t="s">
        <v>145</v>
      </c>
      <c r="O13" s="89" t="s">
        <v>146</v>
      </c>
      <c r="P13" s="89" t="s">
        <v>147</v>
      </c>
    </row>
    <row r="14" spans="1:16" ht="12.75" customHeight="1" x14ac:dyDescent="0.2">
      <c r="A14" s="2" t="str">
        <f t="shared" si="0"/>
        <v> AJ 69.124 </v>
      </c>
      <c r="B14" s="5" t="str">
        <f t="shared" si="1"/>
        <v>I</v>
      </c>
      <c r="C14" s="2">
        <f t="shared" si="2"/>
        <v>38089.970699999998</v>
      </c>
      <c r="D14" t="str">
        <f t="shared" si="3"/>
        <v>vis</v>
      </c>
      <c r="E14">
        <f>VLOOKUP(C14,Active!C$21:E$969,3,FALSE)</f>
        <v>-14986.050870934487</v>
      </c>
      <c r="F14" s="5" t="s">
        <v>140</v>
      </c>
      <c r="G14" t="str">
        <f t="shared" si="4"/>
        <v>38089.9707</v>
      </c>
      <c r="H14" s="2">
        <f t="shared" si="5"/>
        <v>-14986</v>
      </c>
      <c r="I14" s="87" t="s">
        <v>154</v>
      </c>
      <c r="J14" s="88" t="s">
        <v>155</v>
      </c>
      <c r="K14" s="87">
        <v>-14986</v>
      </c>
      <c r="L14" s="87" t="s">
        <v>156</v>
      </c>
      <c r="M14" s="88" t="s">
        <v>144</v>
      </c>
      <c r="N14" s="88" t="s">
        <v>145</v>
      </c>
      <c r="O14" s="89" t="s">
        <v>146</v>
      </c>
      <c r="P14" s="89" t="s">
        <v>147</v>
      </c>
    </row>
    <row r="15" spans="1:16" ht="12.75" customHeight="1" x14ac:dyDescent="0.2">
      <c r="A15" s="2" t="str">
        <f t="shared" si="0"/>
        <v> PASP 77.36 </v>
      </c>
      <c r="B15" s="5" t="str">
        <f t="shared" si="1"/>
        <v>II</v>
      </c>
      <c r="C15" s="2">
        <f t="shared" si="2"/>
        <v>38487.682500000003</v>
      </c>
      <c r="D15" t="str">
        <f t="shared" si="3"/>
        <v>vis</v>
      </c>
      <c r="E15">
        <f>VLOOKUP(C15,Active!C$21:E$969,3,FALSE)</f>
        <v>-14079.543701033361</v>
      </c>
      <c r="F15" s="5" t="s">
        <v>140</v>
      </c>
      <c r="G15" t="str">
        <f t="shared" si="4"/>
        <v>38487.6825</v>
      </c>
      <c r="H15" s="2">
        <f t="shared" si="5"/>
        <v>-14079.5</v>
      </c>
      <c r="I15" s="87" t="s">
        <v>157</v>
      </c>
      <c r="J15" s="88" t="s">
        <v>158</v>
      </c>
      <c r="K15" s="87">
        <v>-14079.5</v>
      </c>
      <c r="L15" s="87" t="s">
        <v>159</v>
      </c>
      <c r="M15" s="88" t="s">
        <v>144</v>
      </c>
      <c r="N15" s="88" t="s">
        <v>145</v>
      </c>
      <c r="O15" s="89" t="s">
        <v>160</v>
      </c>
      <c r="P15" s="89" t="s">
        <v>161</v>
      </c>
    </row>
    <row r="16" spans="1:16" ht="12.75" customHeight="1" x14ac:dyDescent="0.2">
      <c r="A16" s="2" t="str">
        <f t="shared" si="0"/>
        <v> PASP 77.36 </v>
      </c>
      <c r="B16" s="5" t="str">
        <f t="shared" si="1"/>
        <v>II</v>
      </c>
      <c r="C16" s="2">
        <f t="shared" si="2"/>
        <v>38501.719499999999</v>
      </c>
      <c r="D16" t="str">
        <f t="shared" si="3"/>
        <v>vis</v>
      </c>
      <c r="E16">
        <f>VLOOKUP(C16,Active!C$21:E$969,3,FALSE)</f>
        <v>-14047.549072903395</v>
      </c>
      <c r="F16" s="5" t="s">
        <v>140</v>
      </c>
      <c r="G16" t="str">
        <f t="shared" si="4"/>
        <v>38501.7195</v>
      </c>
      <c r="H16" s="2">
        <f t="shared" si="5"/>
        <v>-14047.5</v>
      </c>
      <c r="I16" s="87" t="s">
        <v>162</v>
      </c>
      <c r="J16" s="88" t="s">
        <v>163</v>
      </c>
      <c r="K16" s="87">
        <v>-14047.5</v>
      </c>
      <c r="L16" s="87" t="s">
        <v>164</v>
      </c>
      <c r="M16" s="88" t="s">
        <v>144</v>
      </c>
      <c r="N16" s="88" t="s">
        <v>145</v>
      </c>
      <c r="O16" s="89" t="s">
        <v>160</v>
      </c>
      <c r="P16" s="89" t="s">
        <v>161</v>
      </c>
    </row>
    <row r="17" spans="1:16" ht="12.75" customHeight="1" x14ac:dyDescent="0.2">
      <c r="A17" s="2" t="str">
        <f t="shared" si="0"/>
        <v> AA 25.419 </v>
      </c>
      <c r="B17" s="5" t="str">
        <f t="shared" si="1"/>
        <v>I</v>
      </c>
      <c r="C17" s="2">
        <f t="shared" si="2"/>
        <v>41333.517800000001</v>
      </c>
      <c r="D17" t="str">
        <f t="shared" si="3"/>
        <v>vis</v>
      </c>
      <c r="E17">
        <f>VLOOKUP(C17,Active!C$21:E$969,3,FALSE)</f>
        <v>-7593.0122382814516</v>
      </c>
      <c r="F17" s="5" t="s">
        <v>140</v>
      </c>
      <c r="G17" t="str">
        <f t="shared" si="4"/>
        <v>41333.5178</v>
      </c>
      <c r="H17" s="2">
        <f t="shared" si="5"/>
        <v>-7593</v>
      </c>
      <c r="I17" s="87" t="s">
        <v>165</v>
      </c>
      <c r="J17" s="88" t="s">
        <v>166</v>
      </c>
      <c r="K17" s="87">
        <v>-7593</v>
      </c>
      <c r="L17" s="87" t="s">
        <v>167</v>
      </c>
      <c r="M17" s="88" t="s">
        <v>144</v>
      </c>
      <c r="N17" s="88" t="s">
        <v>145</v>
      </c>
      <c r="O17" s="89" t="s">
        <v>168</v>
      </c>
      <c r="P17" s="89" t="s">
        <v>169</v>
      </c>
    </row>
    <row r="18" spans="1:16" ht="12.75" customHeight="1" x14ac:dyDescent="0.2">
      <c r="A18" s="2" t="str">
        <f t="shared" si="0"/>
        <v> AA 25.419 </v>
      </c>
      <c r="B18" s="5" t="str">
        <f t="shared" si="1"/>
        <v>I</v>
      </c>
      <c r="C18" s="2">
        <f t="shared" si="2"/>
        <v>41336.589800000002</v>
      </c>
      <c r="D18" t="str">
        <f t="shared" si="3"/>
        <v>vis</v>
      </c>
      <c r="E18">
        <f>VLOOKUP(C18,Active!C$21:E$969,3,FALSE)</f>
        <v>-7586.0102081029745</v>
      </c>
      <c r="F18" s="5" t="s">
        <v>140</v>
      </c>
      <c r="G18" t="str">
        <f t="shared" si="4"/>
        <v>41336.5898</v>
      </c>
      <c r="H18" s="2">
        <f t="shared" si="5"/>
        <v>-7586</v>
      </c>
      <c r="I18" s="87" t="s">
        <v>170</v>
      </c>
      <c r="J18" s="88" t="s">
        <v>171</v>
      </c>
      <c r="K18" s="87">
        <v>-7586</v>
      </c>
      <c r="L18" s="87" t="s">
        <v>172</v>
      </c>
      <c r="M18" s="88" t="s">
        <v>144</v>
      </c>
      <c r="N18" s="88" t="s">
        <v>145</v>
      </c>
      <c r="O18" s="89" t="s">
        <v>168</v>
      </c>
      <c r="P18" s="89" t="s">
        <v>169</v>
      </c>
    </row>
    <row r="19" spans="1:16" ht="12.75" customHeight="1" x14ac:dyDescent="0.2">
      <c r="A19" s="2" t="str">
        <f t="shared" si="0"/>
        <v> AA 25.419 </v>
      </c>
      <c r="B19" s="5" t="str">
        <f t="shared" si="1"/>
        <v>I</v>
      </c>
      <c r="C19" s="2">
        <f t="shared" si="2"/>
        <v>42074.538</v>
      </c>
      <c r="D19" t="str">
        <f t="shared" si="3"/>
        <v>vis</v>
      </c>
      <c r="E19">
        <f>VLOOKUP(C19,Active!C$21:E$969,3,FALSE)</f>
        <v>-5903.999932532518</v>
      </c>
      <c r="F19" s="5" t="s">
        <v>140</v>
      </c>
      <c r="G19" t="str">
        <f t="shared" si="4"/>
        <v>42074.5380</v>
      </c>
      <c r="H19" s="2">
        <f t="shared" si="5"/>
        <v>-5904</v>
      </c>
      <c r="I19" s="87" t="s">
        <v>173</v>
      </c>
      <c r="J19" s="88" t="s">
        <v>174</v>
      </c>
      <c r="K19" s="87">
        <v>-5904</v>
      </c>
      <c r="L19" s="87" t="s">
        <v>175</v>
      </c>
      <c r="M19" s="88" t="s">
        <v>144</v>
      </c>
      <c r="N19" s="88" t="s">
        <v>145</v>
      </c>
      <c r="O19" s="89" t="s">
        <v>176</v>
      </c>
      <c r="P19" s="89" t="s">
        <v>169</v>
      </c>
    </row>
    <row r="20" spans="1:16" ht="12.75" customHeight="1" x14ac:dyDescent="0.2">
      <c r="A20" s="2" t="str">
        <f t="shared" si="0"/>
        <v> AA 25.419 </v>
      </c>
      <c r="B20" s="5" t="str">
        <f t="shared" si="1"/>
        <v>II</v>
      </c>
      <c r="C20" s="2">
        <f t="shared" si="2"/>
        <v>42091.430200000003</v>
      </c>
      <c r="D20" t="str">
        <f t="shared" si="3"/>
        <v>vis</v>
      </c>
      <c r="E20">
        <f>VLOOKUP(C20,Active!C$21:E$969,3,FALSE)</f>
        <v>-5865.4974279163471</v>
      </c>
      <c r="F20" s="5" t="s">
        <v>140</v>
      </c>
      <c r="G20" t="str">
        <f t="shared" si="4"/>
        <v>42091.4302</v>
      </c>
      <c r="H20" s="2">
        <f t="shared" si="5"/>
        <v>-5865.5</v>
      </c>
      <c r="I20" s="87" t="s">
        <v>177</v>
      </c>
      <c r="J20" s="88" t="s">
        <v>178</v>
      </c>
      <c r="K20" s="87">
        <v>-5865.5</v>
      </c>
      <c r="L20" s="87" t="s">
        <v>179</v>
      </c>
      <c r="M20" s="88" t="s">
        <v>144</v>
      </c>
      <c r="N20" s="88" t="s">
        <v>145</v>
      </c>
      <c r="O20" s="89" t="s">
        <v>176</v>
      </c>
      <c r="P20" s="89" t="s">
        <v>169</v>
      </c>
    </row>
    <row r="21" spans="1:16" ht="12.75" customHeight="1" x14ac:dyDescent="0.2">
      <c r="A21" s="2" t="str">
        <f t="shared" si="0"/>
        <v> AA 25.419 </v>
      </c>
      <c r="B21" s="5" t="str">
        <f t="shared" si="1"/>
        <v>I</v>
      </c>
      <c r="C21" s="2">
        <f t="shared" si="2"/>
        <v>42096.474499999997</v>
      </c>
      <c r="D21" t="str">
        <f t="shared" si="3"/>
        <v>vis</v>
      </c>
      <c r="E21">
        <f>VLOOKUP(C21,Active!C$21:E$969,3,FALSE)</f>
        <v>-5853.9999211359927</v>
      </c>
      <c r="F21" s="5" t="s">
        <v>140</v>
      </c>
      <c r="G21" t="str">
        <f t="shared" si="4"/>
        <v>42096.4745</v>
      </c>
      <c r="H21" s="2">
        <f t="shared" si="5"/>
        <v>-5854</v>
      </c>
      <c r="I21" s="87" t="s">
        <v>180</v>
      </c>
      <c r="J21" s="88" t="s">
        <v>181</v>
      </c>
      <c r="K21" s="87">
        <v>-5854</v>
      </c>
      <c r="L21" s="87" t="s">
        <v>175</v>
      </c>
      <c r="M21" s="88" t="s">
        <v>144</v>
      </c>
      <c r="N21" s="88" t="s">
        <v>145</v>
      </c>
      <c r="O21" s="89" t="s">
        <v>176</v>
      </c>
      <c r="P21" s="89" t="s">
        <v>169</v>
      </c>
    </row>
    <row r="22" spans="1:16" ht="12.75" customHeight="1" x14ac:dyDescent="0.2">
      <c r="A22" s="2" t="str">
        <f t="shared" si="0"/>
        <v> AA 25.419 </v>
      </c>
      <c r="B22" s="5" t="str">
        <f t="shared" si="1"/>
        <v>I</v>
      </c>
      <c r="C22" s="2">
        <f t="shared" si="2"/>
        <v>42107.442499999997</v>
      </c>
      <c r="D22" t="str">
        <f t="shared" si="3"/>
        <v>vis</v>
      </c>
      <c r="E22">
        <f>VLOOKUP(C22,Active!C$21:E$969,3,FALSE)</f>
        <v>-5829.0004852643997</v>
      </c>
      <c r="F22" s="5" t="s">
        <v>140</v>
      </c>
      <c r="G22" t="str">
        <f t="shared" si="4"/>
        <v>42107.4425</v>
      </c>
      <c r="H22" s="2">
        <f t="shared" si="5"/>
        <v>-5829</v>
      </c>
      <c r="I22" s="87" t="s">
        <v>182</v>
      </c>
      <c r="J22" s="88" t="s">
        <v>183</v>
      </c>
      <c r="K22" s="87">
        <v>-5829</v>
      </c>
      <c r="L22" s="87" t="s">
        <v>184</v>
      </c>
      <c r="M22" s="88" t="s">
        <v>144</v>
      </c>
      <c r="N22" s="88" t="s">
        <v>145</v>
      </c>
      <c r="O22" s="89" t="s">
        <v>176</v>
      </c>
      <c r="P22" s="89" t="s">
        <v>169</v>
      </c>
    </row>
    <row r="23" spans="1:16" ht="12.75" customHeight="1" x14ac:dyDescent="0.2">
      <c r="A23" s="2" t="str">
        <f t="shared" si="0"/>
        <v> AA 25.419 </v>
      </c>
      <c r="B23" s="5" t="str">
        <f t="shared" si="1"/>
        <v>II</v>
      </c>
      <c r="C23" s="2">
        <f t="shared" si="2"/>
        <v>42108.539299999997</v>
      </c>
      <c r="D23" t="str">
        <f t="shared" si="3"/>
        <v>vis</v>
      </c>
      <c r="E23">
        <f>VLOOKUP(C23,Active!C$21:E$969,3,FALSE)</f>
        <v>-5826.5005416772419</v>
      </c>
      <c r="F23" s="5" t="s">
        <v>140</v>
      </c>
      <c r="G23" t="str">
        <f t="shared" si="4"/>
        <v>42108.5393</v>
      </c>
      <c r="H23" s="2">
        <f t="shared" si="5"/>
        <v>-5826.5</v>
      </c>
      <c r="I23" s="87" t="s">
        <v>185</v>
      </c>
      <c r="J23" s="88" t="s">
        <v>186</v>
      </c>
      <c r="K23" s="87">
        <v>-5826.5</v>
      </c>
      <c r="L23" s="87" t="s">
        <v>184</v>
      </c>
      <c r="M23" s="88" t="s">
        <v>144</v>
      </c>
      <c r="N23" s="88" t="s">
        <v>145</v>
      </c>
      <c r="O23" s="89" t="s">
        <v>176</v>
      </c>
      <c r="P23" s="89" t="s">
        <v>169</v>
      </c>
    </row>
    <row r="24" spans="1:16" ht="12.75" customHeight="1" x14ac:dyDescent="0.2">
      <c r="A24" s="2" t="str">
        <f t="shared" si="0"/>
        <v> AA 25.419 </v>
      </c>
      <c r="B24" s="5" t="str">
        <f t="shared" si="1"/>
        <v>II</v>
      </c>
      <c r="C24" s="2">
        <f t="shared" si="2"/>
        <v>42134.424899999998</v>
      </c>
      <c r="D24" t="str">
        <f t="shared" si="3"/>
        <v>vis</v>
      </c>
      <c r="E24">
        <f>VLOOKUP(C24,Active!C$21:E$969,3,FALSE)</f>
        <v>-5767.4993201967782</v>
      </c>
      <c r="F24" s="5" t="s">
        <v>140</v>
      </c>
      <c r="G24" t="str">
        <f t="shared" si="4"/>
        <v>42134.4249</v>
      </c>
      <c r="H24" s="2">
        <f t="shared" si="5"/>
        <v>-5767.5</v>
      </c>
      <c r="I24" s="87" t="s">
        <v>187</v>
      </c>
      <c r="J24" s="88" t="s">
        <v>188</v>
      </c>
      <c r="K24" s="87">
        <v>-5767.5</v>
      </c>
      <c r="L24" s="87" t="s">
        <v>189</v>
      </c>
      <c r="M24" s="88" t="s">
        <v>144</v>
      </c>
      <c r="N24" s="88" t="s">
        <v>145</v>
      </c>
      <c r="O24" s="89" t="s">
        <v>176</v>
      </c>
      <c r="P24" s="89" t="s">
        <v>169</v>
      </c>
    </row>
    <row r="25" spans="1:16" ht="12.75" customHeight="1" x14ac:dyDescent="0.2">
      <c r="A25" s="2" t="str">
        <f t="shared" si="0"/>
        <v> AA 25.419 </v>
      </c>
      <c r="B25" s="5" t="str">
        <f t="shared" si="1"/>
        <v>I</v>
      </c>
      <c r="C25" s="2">
        <f t="shared" si="2"/>
        <v>42140.347000000002</v>
      </c>
      <c r="D25" t="str">
        <f t="shared" si="3"/>
        <v>vis</v>
      </c>
      <c r="E25">
        <f>VLOOKUP(C25,Active!C$21:E$969,3,FALSE)</f>
        <v>-5754.0010379962641</v>
      </c>
      <c r="F25" s="5" t="s">
        <v>140</v>
      </c>
      <c r="G25" t="str">
        <f t="shared" si="4"/>
        <v>42140.3470</v>
      </c>
      <c r="H25" s="2">
        <f t="shared" si="5"/>
        <v>-5754</v>
      </c>
      <c r="I25" s="87" t="s">
        <v>190</v>
      </c>
      <c r="J25" s="88" t="s">
        <v>191</v>
      </c>
      <c r="K25" s="87">
        <v>-5754</v>
      </c>
      <c r="L25" s="87" t="s">
        <v>192</v>
      </c>
      <c r="M25" s="88" t="s">
        <v>144</v>
      </c>
      <c r="N25" s="88" t="s">
        <v>145</v>
      </c>
      <c r="O25" s="89" t="s">
        <v>176</v>
      </c>
      <c r="P25" s="89" t="s">
        <v>169</v>
      </c>
    </row>
    <row r="26" spans="1:16" ht="12.75" customHeight="1" x14ac:dyDescent="0.2">
      <c r="A26" s="2" t="str">
        <f t="shared" si="0"/>
        <v> AA 25.419 </v>
      </c>
      <c r="B26" s="5" t="str">
        <f t="shared" si="1"/>
        <v>II</v>
      </c>
      <c r="C26" s="2">
        <f t="shared" si="2"/>
        <v>42148.464800000002</v>
      </c>
      <c r="D26" t="str">
        <f t="shared" si="3"/>
        <v>vis</v>
      </c>
      <c r="E26">
        <f>VLOOKUP(C26,Active!C$21:E$969,3,FALSE)</f>
        <v>-5735.4980820773717</v>
      </c>
      <c r="F26" s="5" t="s">
        <v>140</v>
      </c>
      <c r="G26" t="str">
        <f t="shared" si="4"/>
        <v>42148.4648</v>
      </c>
      <c r="H26" s="2">
        <f t="shared" si="5"/>
        <v>-5735.5</v>
      </c>
      <c r="I26" s="87" t="s">
        <v>193</v>
      </c>
      <c r="J26" s="88" t="s">
        <v>194</v>
      </c>
      <c r="K26" s="87">
        <v>-5735.5</v>
      </c>
      <c r="L26" s="87" t="s">
        <v>195</v>
      </c>
      <c r="M26" s="88" t="s">
        <v>144</v>
      </c>
      <c r="N26" s="88" t="s">
        <v>145</v>
      </c>
      <c r="O26" s="89" t="s">
        <v>176</v>
      </c>
      <c r="P26" s="89" t="s">
        <v>169</v>
      </c>
    </row>
    <row r="27" spans="1:16" ht="12.75" customHeight="1" x14ac:dyDescent="0.2">
      <c r="A27" s="2" t="str">
        <f t="shared" si="0"/>
        <v> AJ 85.52 </v>
      </c>
      <c r="B27" s="5" t="str">
        <f t="shared" si="1"/>
        <v>I</v>
      </c>
      <c r="C27" s="2">
        <f t="shared" si="2"/>
        <v>42151.753900000003</v>
      </c>
      <c r="D27" t="str">
        <f t="shared" si="3"/>
        <v>vis</v>
      </c>
      <c r="E27">
        <f>VLOOKUP(C27,Active!C$21:E$969,3,FALSE)</f>
        <v>-5728.0012144145985</v>
      </c>
      <c r="F27" s="5" t="s">
        <v>140</v>
      </c>
      <c r="G27" t="str">
        <f t="shared" si="4"/>
        <v>42151.7539</v>
      </c>
      <c r="H27" s="2">
        <f t="shared" si="5"/>
        <v>-5728</v>
      </c>
      <c r="I27" s="87" t="s">
        <v>196</v>
      </c>
      <c r="J27" s="88" t="s">
        <v>197</v>
      </c>
      <c r="K27" s="87">
        <v>-5728</v>
      </c>
      <c r="L27" s="87" t="s">
        <v>192</v>
      </c>
      <c r="M27" s="88" t="s">
        <v>144</v>
      </c>
      <c r="N27" s="88" t="s">
        <v>145</v>
      </c>
      <c r="O27" s="89" t="s">
        <v>198</v>
      </c>
      <c r="P27" s="89" t="s">
        <v>199</v>
      </c>
    </row>
    <row r="28" spans="1:16" ht="12.75" customHeight="1" x14ac:dyDescent="0.2">
      <c r="A28" s="2" t="str">
        <f t="shared" si="0"/>
        <v> AJ 85.52 </v>
      </c>
      <c r="B28" s="5" t="str">
        <f t="shared" si="1"/>
        <v>II</v>
      </c>
      <c r="C28" s="2">
        <f t="shared" si="2"/>
        <v>42152.849499999997</v>
      </c>
      <c r="D28" t="str">
        <f t="shared" si="3"/>
        <v>vis</v>
      </c>
      <c r="E28">
        <f>VLOOKUP(C28,Active!C$21:E$969,3,FALSE)</f>
        <v>-5725.5040059954936</v>
      </c>
      <c r="F28" s="5" t="s">
        <v>140</v>
      </c>
      <c r="G28" t="str">
        <f t="shared" si="4"/>
        <v>42152.8495</v>
      </c>
      <c r="H28" s="2">
        <f t="shared" si="5"/>
        <v>-5725.5</v>
      </c>
      <c r="I28" s="87" t="s">
        <v>200</v>
      </c>
      <c r="J28" s="88" t="s">
        <v>201</v>
      </c>
      <c r="K28" s="87">
        <v>-5725.5</v>
      </c>
      <c r="L28" s="87" t="s">
        <v>202</v>
      </c>
      <c r="M28" s="88" t="s">
        <v>144</v>
      </c>
      <c r="N28" s="88" t="s">
        <v>145</v>
      </c>
      <c r="O28" s="89" t="s">
        <v>198</v>
      </c>
      <c r="P28" s="89" t="s">
        <v>199</v>
      </c>
    </row>
    <row r="29" spans="1:16" ht="12.75" customHeight="1" x14ac:dyDescent="0.2">
      <c r="A29" s="2" t="str">
        <f t="shared" si="0"/>
        <v> AJ 85.52 </v>
      </c>
      <c r="B29" s="5" t="str">
        <f t="shared" si="1"/>
        <v>II</v>
      </c>
      <c r="C29" s="2">
        <f t="shared" si="2"/>
        <v>42153.7287</v>
      </c>
      <c r="D29" t="str">
        <f t="shared" si="3"/>
        <v>vis</v>
      </c>
      <c r="E29">
        <f>VLOOKUP(C29,Active!C$21:E$969,3,FALSE)</f>
        <v>-5723.5000395459692</v>
      </c>
      <c r="F29" s="5" t="s">
        <v>140</v>
      </c>
      <c r="G29" t="str">
        <f t="shared" si="4"/>
        <v>42153.7287</v>
      </c>
      <c r="H29" s="2">
        <f t="shared" si="5"/>
        <v>-5723.5</v>
      </c>
      <c r="I29" s="87" t="s">
        <v>203</v>
      </c>
      <c r="J29" s="88" t="s">
        <v>204</v>
      </c>
      <c r="K29" s="87">
        <v>-5723.5</v>
      </c>
      <c r="L29" s="87" t="s">
        <v>205</v>
      </c>
      <c r="M29" s="88" t="s">
        <v>144</v>
      </c>
      <c r="N29" s="88" t="s">
        <v>145</v>
      </c>
      <c r="O29" s="89" t="s">
        <v>198</v>
      </c>
      <c r="P29" s="89" t="s">
        <v>199</v>
      </c>
    </row>
    <row r="30" spans="1:16" ht="12.75" customHeight="1" x14ac:dyDescent="0.2">
      <c r="A30" s="2" t="str">
        <f t="shared" si="0"/>
        <v> AA 25.419 </v>
      </c>
      <c r="B30" s="5" t="str">
        <f t="shared" si="1"/>
        <v>I</v>
      </c>
      <c r="C30" s="2">
        <f t="shared" si="2"/>
        <v>42461.5</v>
      </c>
      <c r="D30" t="str">
        <f t="shared" si="3"/>
        <v>vis</v>
      </c>
      <c r="E30">
        <f>VLOOKUP(C30,Active!C$21:E$969,3,FALSE)</f>
        <v>-5021.9948537813325</v>
      </c>
      <c r="F30" s="5" t="s">
        <v>140</v>
      </c>
      <c r="G30" t="str">
        <f t="shared" si="4"/>
        <v>42461.5000</v>
      </c>
      <c r="H30" s="2">
        <f t="shared" si="5"/>
        <v>-5022</v>
      </c>
      <c r="I30" s="87" t="s">
        <v>206</v>
      </c>
      <c r="J30" s="88" t="s">
        <v>207</v>
      </c>
      <c r="K30" s="87">
        <v>-5022</v>
      </c>
      <c r="L30" s="87" t="s">
        <v>208</v>
      </c>
      <c r="M30" s="88" t="s">
        <v>144</v>
      </c>
      <c r="N30" s="88" t="s">
        <v>145</v>
      </c>
      <c r="O30" s="89" t="s">
        <v>176</v>
      </c>
      <c r="P30" s="89" t="s">
        <v>169</v>
      </c>
    </row>
    <row r="31" spans="1:16" ht="12.75" customHeight="1" x14ac:dyDescent="0.2">
      <c r="A31" s="2" t="str">
        <f t="shared" si="0"/>
        <v> BBS 28 </v>
      </c>
      <c r="B31" s="5" t="str">
        <f t="shared" si="1"/>
        <v>II</v>
      </c>
      <c r="C31" s="2">
        <f t="shared" si="2"/>
        <v>42897.421000000002</v>
      </c>
      <c r="D31" t="str">
        <f t="shared" si="3"/>
        <v>vis</v>
      </c>
      <c r="E31">
        <f>VLOOKUP(C31,Active!C$21:E$969,3,FALSE)</f>
        <v>-4028.3971983673705</v>
      </c>
      <c r="F31" s="5" t="s">
        <v>140</v>
      </c>
      <c r="G31" t="str">
        <f t="shared" si="4"/>
        <v>42897.421</v>
      </c>
      <c r="H31" s="2">
        <f t="shared" si="5"/>
        <v>-4028.5</v>
      </c>
      <c r="I31" s="87" t="s">
        <v>209</v>
      </c>
      <c r="J31" s="88" t="s">
        <v>210</v>
      </c>
      <c r="K31" s="87">
        <v>-4028.5</v>
      </c>
      <c r="L31" s="87" t="s">
        <v>211</v>
      </c>
      <c r="M31" s="88" t="s">
        <v>212</v>
      </c>
      <c r="N31" s="88"/>
      <c r="O31" s="89" t="s">
        <v>213</v>
      </c>
      <c r="P31" s="89" t="s">
        <v>214</v>
      </c>
    </row>
    <row r="32" spans="1:16" ht="12.75" customHeight="1" x14ac:dyDescent="0.2">
      <c r="A32" s="2" t="str">
        <f t="shared" si="0"/>
        <v> BBS 28 </v>
      </c>
      <c r="B32" s="5" t="str">
        <f t="shared" si="1"/>
        <v>I</v>
      </c>
      <c r="C32" s="2">
        <f t="shared" si="2"/>
        <v>42898.52</v>
      </c>
      <c r="D32" t="str">
        <f t="shared" si="3"/>
        <v>vis</v>
      </c>
      <c r="E32">
        <f>VLOOKUP(C32,Active!C$21:E$969,3,FALSE)</f>
        <v>-4025.8922403054862</v>
      </c>
      <c r="F32" s="5" t="s">
        <v>140</v>
      </c>
      <c r="G32" t="str">
        <f t="shared" si="4"/>
        <v>42898.520</v>
      </c>
      <c r="H32" s="2">
        <f t="shared" si="5"/>
        <v>-4026</v>
      </c>
      <c r="I32" s="87" t="s">
        <v>215</v>
      </c>
      <c r="J32" s="88" t="s">
        <v>216</v>
      </c>
      <c r="K32" s="87">
        <v>-4026</v>
      </c>
      <c r="L32" s="87" t="s">
        <v>217</v>
      </c>
      <c r="M32" s="88" t="s">
        <v>212</v>
      </c>
      <c r="N32" s="88"/>
      <c r="O32" s="89" t="s">
        <v>213</v>
      </c>
      <c r="P32" s="89" t="s">
        <v>214</v>
      </c>
    </row>
    <row r="33" spans="1:16" ht="12.75" customHeight="1" x14ac:dyDescent="0.2">
      <c r="A33" s="2" t="str">
        <f t="shared" si="0"/>
        <v> GEOS 3 </v>
      </c>
      <c r="B33" s="5" t="str">
        <f t="shared" si="1"/>
        <v>I</v>
      </c>
      <c r="C33" s="2">
        <f t="shared" si="2"/>
        <v>43159.523999999998</v>
      </c>
      <c r="D33" t="str">
        <f t="shared" si="3"/>
        <v>vis</v>
      </c>
      <c r="E33">
        <f>VLOOKUP(C33,Active!C$21:E$969,3,FALSE)</f>
        <v>-3430.9840747120293</v>
      </c>
      <c r="F33" s="5" t="s">
        <v>140</v>
      </c>
      <c r="G33" t="str">
        <f t="shared" si="4"/>
        <v>43159.524</v>
      </c>
      <c r="H33" s="2">
        <f t="shared" si="5"/>
        <v>-3431</v>
      </c>
      <c r="I33" s="87" t="s">
        <v>218</v>
      </c>
      <c r="J33" s="88" t="s">
        <v>219</v>
      </c>
      <c r="K33" s="87">
        <v>-3431</v>
      </c>
      <c r="L33" s="87" t="s">
        <v>220</v>
      </c>
      <c r="M33" s="88" t="s">
        <v>212</v>
      </c>
      <c r="N33" s="88"/>
      <c r="O33" s="89" t="s">
        <v>221</v>
      </c>
      <c r="P33" s="89" t="s">
        <v>222</v>
      </c>
    </row>
    <row r="34" spans="1:16" ht="12.75" customHeight="1" x14ac:dyDescent="0.2">
      <c r="A34" s="2" t="str">
        <f t="shared" si="0"/>
        <v> GEOS 3 </v>
      </c>
      <c r="B34" s="5" t="str">
        <f t="shared" si="1"/>
        <v>I</v>
      </c>
      <c r="C34" s="2">
        <f t="shared" si="2"/>
        <v>43173.561000000002</v>
      </c>
      <c r="D34" t="str">
        <f t="shared" si="3"/>
        <v>vis</v>
      </c>
      <c r="E34">
        <f>VLOOKUP(C34,Active!C$21:E$969,3,FALSE)</f>
        <v>-3398.989446582048</v>
      </c>
      <c r="F34" s="5" t="s">
        <v>140</v>
      </c>
      <c r="G34" t="str">
        <f t="shared" si="4"/>
        <v>43173.561</v>
      </c>
      <c r="H34" s="2">
        <f t="shared" si="5"/>
        <v>-3399</v>
      </c>
      <c r="I34" s="87" t="s">
        <v>223</v>
      </c>
      <c r="J34" s="88" t="s">
        <v>224</v>
      </c>
      <c r="K34" s="87">
        <v>-3399</v>
      </c>
      <c r="L34" s="87" t="s">
        <v>225</v>
      </c>
      <c r="M34" s="88" t="s">
        <v>212</v>
      </c>
      <c r="N34" s="88"/>
      <c r="O34" s="89" t="s">
        <v>221</v>
      </c>
      <c r="P34" s="89" t="s">
        <v>222</v>
      </c>
    </row>
    <row r="35" spans="1:16" ht="12.75" customHeight="1" x14ac:dyDescent="0.2">
      <c r="A35" s="2" t="str">
        <f t="shared" si="0"/>
        <v> GEOS 3 </v>
      </c>
      <c r="B35" s="5" t="str">
        <f t="shared" si="1"/>
        <v>II</v>
      </c>
      <c r="C35" s="2">
        <f t="shared" si="2"/>
        <v>43200.546999999999</v>
      </c>
      <c r="D35" t="str">
        <f t="shared" si="3"/>
        <v>vis</v>
      </c>
      <c r="E35">
        <f>VLOOKUP(C35,Active!C$21:E$969,3,FALSE)</f>
        <v>-3337.4800760103199</v>
      </c>
      <c r="F35" s="5" t="s">
        <v>140</v>
      </c>
      <c r="G35" t="str">
        <f t="shared" si="4"/>
        <v>43200.547</v>
      </c>
      <c r="H35" s="2">
        <f t="shared" si="5"/>
        <v>-3337.5</v>
      </c>
      <c r="I35" s="87" t="s">
        <v>226</v>
      </c>
      <c r="J35" s="88" t="s">
        <v>227</v>
      </c>
      <c r="K35" s="87">
        <v>-3337.5</v>
      </c>
      <c r="L35" s="87" t="s">
        <v>228</v>
      </c>
      <c r="M35" s="88" t="s">
        <v>212</v>
      </c>
      <c r="N35" s="88"/>
      <c r="O35" s="89" t="s">
        <v>221</v>
      </c>
      <c r="P35" s="89" t="s">
        <v>222</v>
      </c>
    </row>
    <row r="36" spans="1:16" ht="12.75" customHeight="1" x14ac:dyDescent="0.2">
      <c r="A36" s="2" t="str">
        <f t="shared" si="0"/>
        <v> GEOS 3 </v>
      </c>
      <c r="B36" s="5" t="str">
        <f t="shared" si="1"/>
        <v>II</v>
      </c>
      <c r="C36" s="2">
        <f t="shared" si="2"/>
        <v>43201.417999999998</v>
      </c>
      <c r="D36" t="str">
        <f t="shared" si="3"/>
        <v>vis</v>
      </c>
      <c r="E36">
        <f>VLOOKUP(C36,Active!C$21:E$969,3,FALSE)</f>
        <v>-3335.4947998757343</v>
      </c>
      <c r="F36" s="5" t="s">
        <v>140</v>
      </c>
      <c r="G36" t="str">
        <f t="shared" si="4"/>
        <v>43201.418</v>
      </c>
      <c r="H36" s="2">
        <f t="shared" si="5"/>
        <v>-3335.5</v>
      </c>
      <c r="I36" s="87" t="s">
        <v>229</v>
      </c>
      <c r="J36" s="88" t="s">
        <v>230</v>
      </c>
      <c r="K36" s="87">
        <v>-3335.5</v>
      </c>
      <c r="L36" s="87" t="s">
        <v>231</v>
      </c>
      <c r="M36" s="88" t="s">
        <v>212</v>
      </c>
      <c r="N36" s="88"/>
      <c r="O36" s="89" t="s">
        <v>221</v>
      </c>
      <c r="P36" s="89" t="s">
        <v>222</v>
      </c>
    </row>
    <row r="37" spans="1:16" ht="12.75" customHeight="1" x14ac:dyDescent="0.2">
      <c r="A37" s="2" t="str">
        <f t="shared" si="0"/>
        <v> GEOS 3 </v>
      </c>
      <c r="B37" s="5" t="str">
        <f t="shared" si="1"/>
        <v>II</v>
      </c>
      <c r="C37" s="2">
        <f t="shared" si="2"/>
        <v>43215.466999999997</v>
      </c>
      <c r="D37" t="str">
        <f t="shared" si="3"/>
        <v>vis</v>
      </c>
      <c r="E37">
        <f>VLOOKUP(C37,Active!C$21:E$969,3,FALSE)</f>
        <v>-3303.4728200653794</v>
      </c>
      <c r="F37" s="5" t="s">
        <v>140</v>
      </c>
      <c r="G37" t="str">
        <f t="shared" si="4"/>
        <v>43215.467</v>
      </c>
      <c r="H37" s="2">
        <f t="shared" si="5"/>
        <v>-3303.5</v>
      </c>
      <c r="I37" s="87" t="s">
        <v>232</v>
      </c>
      <c r="J37" s="88" t="s">
        <v>233</v>
      </c>
      <c r="K37" s="87">
        <v>-3303.5</v>
      </c>
      <c r="L37" s="87" t="s">
        <v>234</v>
      </c>
      <c r="M37" s="88" t="s">
        <v>212</v>
      </c>
      <c r="N37" s="88"/>
      <c r="O37" s="89" t="s">
        <v>221</v>
      </c>
      <c r="P37" s="89" t="s">
        <v>222</v>
      </c>
    </row>
    <row r="38" spans="1:16" ht="12.75" customHeight="1" x14ac:dyDescent="0.2">
      <c r="A38" s="2" t="str">
        <f t="shared" si="0"/>
        <v> GEOS 3 </v>
      </c>
      <c r="B38" s="5" t="str">
        <f t="shared" si="1"/>
        <v>II</v>
      </c>
      <c r="C38" s="2">
        <f t="shared" si="2"/>
        <v>43230.381999999998</v>
      </c>
      <c r="D38" t="str">
        <f t="shared" si="3"/>
        <v>vis</v>
      </c>
      <c r="E38">
        <f>VLOOKUP(C38,Active!C$21:E$969,3,FALSE)</f>
        <v>-3269.4769606539262</v>
      </c>
      <c r="F38" s="5" t="s">
        <v>140</v>
      </c>
      <c r="G38" t="str">
        <f t="shared" si="4"/>
        <v>43230.382</v>
      </c>
      <c r="H38" s="2">
        <f t="shared" si="5"/>
        <v>-3269.5</v>
      </c>
      <c r="I38" s="87" t="s">
        <v>235</v>
      </c>
      <c r="J38" s="88" t="s">
        <v>236</v>
      </c>
      <c r="K38" s="87">
        <v>-3269.5</v>
      </c>
      <c r="L38" s="87" t="s">
        <v>237</v>
      </c>
      <c r="M38" s="88" t="s">
        <v>212</v>
      </c>
      <c r="N38" s="88"/>
      <c r="O38" s="89" t="s">
        <v>238</v>
      </c>
      <c r="P38" s="89" t="s">
        <v>222</v>
      </c>
    </row>
    <row r="39" spans="1:16" ht="12.75" customHeight="1" x14ac:dyDescent="0.2">
      <c r="A39" s="2" t="str">
        <f t="shared" si="0"/>
        <v> GEOS 3 </v>
      </c>
      <c r="B39" s="5" t="str">
        <f t="shared" si="1"/>
        <v>I</v>
      </c>
      <c r="C39" s="2">
        <f t="shared" si="2"/>
        <v>43246.389000000003</v>
      </c>
      <c r="D39" t="str">
        <f t="shared" si="3"/>
        <v>vis</v>
      </c>
      <c r="E39">
        <f>VLOOKUP(C39,Active!C$21:E$969,3,FALSE)</f>
        <v>-3232.9920983274583</v>
      </c>
      <c r="F39" s="5" t="s">
        <v>140</v>
      </c>
      <c r="G39" t="str">
        <f t="shared" si="4"/>
        <v>43246.389</v>
      </c>
      <c r="H39" s="2">
        <f t="shared" si="5"/>
        <v>-3233</v>
      </c>
      <c r="I39" s="87" t="s">
        <v>239</v>
      </c>
      <c r="J39" s="88" t="s">
        <v>240</v>
      </c>
      <c r="K39" s="87">
        <v>-3233</v>
      </c>
      <c r="L39" s="87" t="s">
        <v>241</v>
      </c>
      <c r="M39" s="88" t="s">
        <v>212</v>
      </c>
      <c r="N39" s="88"/>
      <c r="O39" s="89" t="s">
        <v>238</v>
      </c>
      <c r="P39" s="89" t="s">
        <v>222</v>
      </c>
    </row>
    <row r="40" spans="1:16" ht="12.75" customHeight="1" x14ac:dyDescent="0.2">
      <c r="A40" s="2" t="str">
        <f t="shared" si="0"/>
        <v> GEOS 3 </v>
      </c>
      <c r="B40" s="5" t="str">
        <f t="shared" si="1"/>
        <v>I</v>
      </c>
      <c r="C40" s="2">
        <f t="shared" si="2"/>
        <v>43246.392999999996</v>
      </c>
      <c r="D40" t="str">
        <f t="shared" si="3"/>
        <v>vis</v>
      </c>
      <c r="E40">
        <f>VLOOKUP(C40,Active!C$21:E$969,3,FALSE)</f>
        <v>-3232.982981100678</v>
      </c>
      <c r="F40" s="5" t="s">
        <v>140</v>
      </c>
      <c r="G40" t="str">
        <f t="shared" si="4"/>
        <v>43246.393</v>
      </c>
      <c r="H40" s="2">
        <f t="shared" si="5"/>
        <v>-3233</v>
      </c>
      <c r="I40" s="87" t="s">
        <v>242</v>
      </c>
      <c r="J40" s="88" t="s">
        <v>243</v>
      </c>
      <c r="K40" s="87">
        <v>-3233</v>
      </c>
      <c r="L40" s="87" t="s">
        <v>220</v>
      </c>
      <c r="M40" s="88" t="s">
        <v>212</v>
      </c>
      <c r="N40" s="88"/>
      <c r="O40" s="89" t="s">
        <v>221</v>
      </c>
      <c r="P40" s="89" t="s">
        <v>222</v>
      </c>
    </row>
    <row r="41" spans="1:16" ht="12.75" customHeight="1" x14ac:dyDescent="0.2">
      <c r="A41" s="2" t="str">
        <f t="shared" si="0"/>
        <v> GEOS 3 </v>
      </c>
      <c r="B41" s="5" t="str">
        <f t="shared" si="1"/>
        <v>II</v>
      </c>
      <c r="C41" s="2">
        <f t="shared" si="2"/>
        <v>43248.368000000002</v>
      </c>
      <c r="D41" t="str">
        <f t="shared" si="3"/>
        <v>vis</v>
      </c>
      <c r="E41">
        <f>VLOOKUP(C41,Active!C$21:E$969,3,FALSE)</f>
        <v>-3228.4813503706873</v>
      </c>
      <c r="F41" s="5" t="s">
        <v>140</v>
      </c>
      <c r="G41" t="str">
        <f t="shared" si="4"/>
        <v>43248.368</v>
      </c>
      <c r="H41" s="2">
        <f t="shared" si="5"/>
        <v>-3228.5</v>
      </c>
      <c r="I41" s="87" t="s">
        <v>244</v>
      </c>
      <c r="J41" s="88" t="s">
        <v>245</v>
      </c>
      <c r="K41" s="87">
        <v>-3228.5</v>
      </c>
      <c r="L41" s="87" t="s">
        <v>246</v>
      </c>
      <c r="M41" s="88" t="s">
        <v>212</v>
      </c>
      <c r="N41" s="88"/>
      <c r="O41" s="89" t="s">
        <v>238</v>
      </c>
      <c r="P41" s="89" t="s">
        <v>222</v>
      </c>
    </row>
    <row r="42" spans="1:16" ht="12.75" customHeight="1" x14ac:dyDescent="0.2">
      <c r="A42" s="2" t="str">
        <f t="shared" si="0"/>
        <v> GEOS 3 </v>
      </c>
      <c r="B42" s="5" t="str">
        <f t="shared" si="1"/>
        <v>I</v>
      </c>
      <c r="C42" s="2">
        <f t="shared" si="2"/>
        <v>43249.47</v>
      </c>
      <c r="D42" t="str">
        <f t="shared" si="3"/>
        <v>vis</v>
      </c>
      <c r="E42">
        <f>VLOOKUP(C42,Active!C$21:E$969,3,FALSE)</f>
        <v>-3225.9695543886969</v>
      </c>
      <c r="F42" s="5" t="s">
        <v>140</v>
      </c>
      <c r="G42" t="str">
        <f t="shared" si="4"/>
        <v>43249.470</v>
      </c>
      <c r="H42" s="2">
        <f t="shared" si="5"/>
        <v>-3226</v>
      </c>
      <c r="I42" s="87" t="s">
        <v>247</v>
      </c>
      <c r="J42" s="88" t="s">
        <v>248</v>
      </c>
      <c r="K42" s="87">
        <v>-3226</v>
      </c>
      <c r="L42" s="87" t="s">
        <v>249</v>
      </c>
      <c r="M42" s="88" t="s">
        <v>212</v>
      </c>
      <c r="N42" s="88"/>
      <c r="O42" s="89" t="s">
        <v>221</v>
      </c>
      <c r="P42" s="89" t="s">
        <v>222</v>
      </c>
    </row>
    <row r="43" spans="1:16" ht="12.75" customHeight="1" x14ac:dyDescent="0.2">
      <c r="A43" s="2" t="str">
        <f t="shared" si="0"/>
        <v> GEOS 3 </v>
      </c>
      <c r="B43" s="5" t="str">
        <f t="shared" si="1"/>
        <v>I</v>
      </c>
      <c r="C43" s="2">
        <f t="shared" si="2"/>
        <v>43250.341</v>
      </c>
      <c r="D43" t="str">
        <f t="shared" si="3"/>
        <v>vis</v>
      </c>
      <c r="E43">
        <f>VLOOKUP(C43,Active!C$21:E$969,3,FALSE)</f>
        <v>-3223.9842782541114</v>
      </c>
      <c r="F43" s="5" t="s">
        <v>140</v>
      </c>
      <c r="G43" t="str">
        <f t="shared" si="4"/>
        <v>43250.341</v>
      </c>
      <c r="H43" s="2">
        <f t="shared" si="5"/>
        <v>-3224</v>
      </c>
      <c r="I43" s="87" t="s">
        <v>250</v>
      </c>
      <c r="J43" s="88" t="s">
        <v>251</v>
      </c>
      <c r="K43" s="87">
        <v>-3224</v>
      </c>
      <c r="L43" s="87" t="s">
        <v>220</v>
      </c>
      <c r="M43" s="88" t="s">
        <v>212</v>
      </c>
      <c r="N43" s="88"/>
      <c r="O43" s="89" t="s">
        <v>238</v>
      </c>
      <c r="P43" s="89" t="s">
        <v>222</v>
      </c>
    </row>
    <row r="44" spans="1:16" ht="12.75" customHeight="1" x14ac:dyDescent="0.2">
      <c r="A44" s="2" t="str">
        <f t="shared" si="0"/>
        <v> GEOS 3 </v>
      </c>
      <c r="B44" s="5" t="str">
        <f t="shared" si="1"/>
        <v>I</v>
      </c>
      <c r="C44" s="2">
        <f t="shared" si="2"/>
        <v>43250.341999999997</v>
      </c>
      <c r="D44" t="str">
        <f t="shared" si="3"/>
        <v>vis</v>
      </c>
      <c r="E44">
        <f>VLOOKUP(C44,Active!C$21:E$969,3,FALSE)</f>
        <v>-3223.9819989474204</v>
      </c>
      <c r="F44" s="5" t="s">
        <v>140</v>
      </c>
      <c r="G44" t="str">
        <f t="shared" si="4"/>
        <v>43250.342</v>
      </c>
      <c r="H44" s="2">
        <f t="shared" si="5"/>
        <v>-3224</v>
      </c>
      <c r="I44" s="87" t="s">
        <v>252</v>
      </c>
      <c r="J44" s="88" t="s">
        <v>253</v>
      </c>
      <c r="K44" s="87">
        <v>-3224</v>
      </c>
      <c r="L44" s="87" t="s">
        <v>246</v>
      </c>
      <c r="M44" s="88" t="s">
        <v>212</v>
      </c>
      <c r="N44" s="88"/>
      <c r="O44" s="89" t="s">
        <v>221</v>
      </c>
      <c r="P44" s="89" t="s">
        <v>222</v>
      </c>
    </row>
    <row r="45" spans="1:16" ht="12.75" customHeight="1" x14ac:dyDescent="0.2">
      <c r="A45" s="2" t="str">
        <f t="shared" si="0"/>
        <v> GEOS 3 </v>
      </c>
      <c r="B45" s="5" t="str">
        <f t="shared" si="1"/>
        <v>II</v>
      </c>
      <c r="C45" s="2">
        <f t="shared" si="2"/>
        <v>43259.334999999999</v>
      </c>
      <c r="D45" t="str">
        <f t="shared" si="3"/>
        <v>vis</v>
      </c>
      <c r="E45">
        <f>VLOOKUP(C45,Active!C$21:E$969,3,FALSE)</f>
        <v>-3203.4841938058007</v>
      </c>
      <c r="F45" s="5" t="s">
        <v>140</v>
      </c>
      <c r="G45" t="str">
        <f t="shared" si="4"/>
        <v>43259.335</v>
      </c>
      <c r="H45" s="2">
        <f t="shared" si="5"/>
        <v>-3203.5</v>
      </c>
      <c r="I45" s="87" t="s">
        <v>254</v>
      </c>
      <c r="J45" s="88" t="s">
        <v>255</v>
      </c>
      <c r="K45" s="87">
        <v>-3203.5</v>
      </c>
      <c r="L45" s="87" t="s">
        <v>220</v>
      </c>
      <c r="M45" s="88" t="s">
        <v>212</v>
      </c>
      <c r="N45" s="88"/>
      <c r="O45" s="89" t="s">
        <v>221</v>
      </c>
      <c r="P45" s="89" t="s">
        <v>222</v>
      </c>
    </row>
    <row r="46" spans="1:16" ht="12.75" customHeight="1" x14ac:dyDescent="0.2">
      <c r="A46" s="2" t="str">
        <f t="shared" si="0"/>
        <v> GEOS 3 </v>
      </c>
      <c r="B46" s="5" t="str">
        <f t="shared" si="1"/>
        <v>II</v>
      </c>
      <c r="C46" s="2">
        <f t="shared" si="2"/>
        <v>43273.366999999998</v>
      </c>
      <c r="D46" t="str">
        <f t="shared" si="3"/>
        <v>vis</v>
      </c>
      <c r="E46">
        <f>VLOOKUP(C46,Active!C$21:E$969,3,FALSE)</f>
        <v>-3171.5009622093239</v>
      </c>
      <c r="F46" s="5" t="s">
        <v>140</v>
      </c>
      <c r="G46" t="str">
        <f t="shared" si="4"/>
        <v>43273.367</v>
      </c>
      <c r="H46" s="2">
        <f t="shared" si="5"/>
        <v>-3171.5</v>
      </c>
      <c r="I46" s="87" t="s">
        <v>256</v>
      </c>
      <c r="J46" s="88" t="s">
        <v>257</v>
      </c>
      <c r="K46" s="87">
        <v>-3171.5</v>
      </c>
      <c r="L46" s="87" t="s">
        <v>258</v>
      </c>
      <c r="M46" s="88" t="s">
        <v>212</v>
      </c>
      <c r="N46" s="88"/>
      <c r="O46" s="89" t="s">
        <v>221</v>
      </c>
      <c r="P46" s="89" t="s">
        <v>222</v>
      </c>
    </row>
    <row r="47" spans="1:16" ht="12.75" customHeight="1" x14ac:dyDescent="0.2">
      <c r="A47" s="2" t="str">
        <f t="shared" si="0"/>
        <v> AJ 85.52 </v>
      </c>
      <c r="B47" s="5" t="str">
        <f t="shared" si="1"/>
        <v>I</v>
      </c>
      <c r="C47" s="2">
        <f t="shared" si="2"/>
        <v>43580.700700000001</v>
      </c>
      <c r="D47" t="str">
        <f t="shared" si="3"/>
        <v>vis</v>
      </c>
      <c r="E47">
        <f>VLOOKUP(C47,Active!C$21:E$969,3,FALSE)</f>
        <v>-2470.9932010560428</v>
      </c>
      <c r="F47" s="5" t="s">
        <v>140</v>
      </c>
      <c r="G47" t="str">
        <f t="shared" si="4"/>
        <v>43580.7007</v>
      </c>
      <c r="H47" s="2">
        <f t="shared" si="5"/>
        <v>-2471</v>
      </c>
      <c r="I47" s="87" t="s">
        <v>259</v>
      </c>
      <c r="J47" s="88" t="s">
        <v>260</v>
      </c>
      <c r="K47" s="87">
        <v>-2471</v>
      </c>
      <c r="L47" s="87" t="s">
        <v>261</v>
      </c>
      <c r="M47" s="88" t="s">
        <v>144</v>
      </c>
      <c r="N47" s="88" t="s">
        <v>145</v>
      </c>
      <c r="O47" s="89" t="s">
        <v>198</v>
      </c>
      <c r="P47" s="89" t="s">
        <v>199</v>
      </c>
    </row>
    <row r="48" spans="1:16" ht="12.75" customHeight="1" x14ac:dyDescent="0.2">
      <c r="A48" s="2" t="str">
        <f t="shared" si="0"/>
        <v> BAC 42.331 </v>
      </c>
      <c r="B48" s="5" t="str">
        <f t="shared" si="1"/>
        <v>I</v>
      </c>
      <c r="C48" s="2">
        <f t="shared" si="2"/>
        <v>43615.347000000002</v>
      </c>
      <c r="D48" t="str">
        <f t="shared" si="3"/>
        <v>vis</v>
      </c>
      <c r="E48">
        <f>VLOOKUP(C48,Active!C$21:E$969,3,FALSE)</f>
        <v>-2392.0236573800807</v>
      </c>
      <c r="F48" s="5" t="s">
        <v>140</v>
      </c>
      <c r="G48" t="str">
        <f t="shared" si="4"/>
        <v>43615.347</v>
      </c>
      <c r="H48" s="2">
        <f t="shared" si="5"/>
        <v>-2392</v>
      </c>
      <c r="I48" s="87" t="s">
        <v>262</v>
      </c>
      <c r="J48" s="88" t="s">
        <v>263</v>
      </c>
      <c r="K48" s="87">
        <v>-2392</v>
      </c>
      <c r="L48" s="87" t="s">
        <v>264</v>
      </c>
      <c r="M48" s="88" t="s">
        <v>212</v>
      </c>
      <c r="N48" s="88"/>
      <c r="O48" s="89" t="s">
        <v>265</v>
      </c>
      <c r="P48" s="89" t="s">
        <v>64</v>
      </c>
    </row>
    <row r="49" spans="1:16" ht="12.75" customHeight="1" x14ac:dyDescent="0.2">
      <c r="A49" s="2" t="str">
        <f t="shared" si="0"/>
        <v> AJ 85.52 </v>
      </c>
      <c r="B49" s="5" t="str">
        <f t="shared" si="1"/>
        <v>II</v>
      </c>
      <c r="C49" s="2">
        <f t="shared" si="2"/>
        <v>43621.722000000002</v>
      </c>
      <c r="D49" t="str">
        <f t="shared" si="3"/>
        <v>vis</v>
      </c>
      <c r="E49">
        <f>VLOOKUP(C49,Active!C$21:E$969,3,FALSE)</f>
        <v>-2377.4930771757231</v>
      </c>
      <c r="F49" s="5" t="s">
        <v>140</v>
      </c>
      <c r="G49" t="str">
        <f t="shared" si="4"/>
        <v>43621.7220</v>
      </c>
      <c r="H49" s="2">
        <f t="shared" si="5"/>
        <v>-2377.5</v>
      </c>
      <c r="I49" s="87" t="s">
        <v>266</v>
      </c>
      <c r="J49" s="88" t="s">
        <v>267</v>
      </c>
      <c r="K49" s="87">
        <v>-2377.5</v>
      </c>
      <c r="L49" s="87" t="s">
        <v>261</v>
      </c>
      <c r="M49" s="88" t="s">
        <v>144</v>
      </c>
      <c r="N49" s="88" t="s">
        <v>145</v>
      </c>
      <c r="O49" s="89" t="s">
        <v>198</v>
      </c>
      <c r="P49" s="89" t="s">
        <v>199</v>
      </c>
    </row>
    <row r="50" spans="1:16" ht="12.75" customHeight="1" x14ac:dyDescent="0.2">
      <c r="A50" s="2" t="str">
        <f t="shared" si="0"/>
        <v> GEOS 13 </v>
      </c>
      <c r="B50" s="5" t="str">
        <f t="shared" si="1"/>
        <v>I</v>
      </c>
      <c r="C50" s="2">
        <f t="shared" si="2"/>
        <v>43657.483</v>
      </c>
      <c r="D50" t="str">
        <f t="shared" si="3"/>
        <v>vis</v>
      </c>
      <c r="E50">
        <f>VLOOKUP(C50,Active!C$21:E$969,3,FALSE)</f>
        <v>-2295.9827903226987</v>
      </c>
      <c r="F50" s="5" t="s">
        <v>140</v>
      </c>
      <c r="G50" t="str">
        <f t="shared" si="4"/>
        <v>43657.483</v>
      </c>
      <c r="H50" s="2">
        <f t="shared" si="5"/>
        <v>-2296</v>
      </c>
      <c r="I50" s="87" t="s">
        <v>268</v>
      </c>
      <c r="J50" s="88" t="s">
        <v>269</v>
      </c>
      <c r="K50" s="87">
        <v>-2296</v>
      </c>
      <c r="L50" s="87" t="s">
        <v>246</v>
      </c>
      <c r="M50" s="88" t="s">
        <v>212</v>
      </c>
      <c r="N50" s="88"/>
      <c r="O50" s="89" t="s">
        <v>213</v>
      </c>
      <c r="P50" s="89" t="s">
        <v>270</v>
      </c>
    </row>
    <row r="51" spans="1:16" ht="12.75" customHeight="1" x14ac:dyDescent="0.2">
      <c r="A51" s="2" t="str">
        <f t="shared" si="0"/>
        <v> APJ 260.744 </v>
      </c>
      <c r="B51" s="5" t="str">
        <f t="shared" si="1"/>
        <v>I</v>
      </c>
      <c r="C51" s="2">
        <f t="shared" si="2"/>
        <v>43941.771399999998</v>
      </c>
      <c r="D51" t="str">
        <f t="shared" si="3"/>
        <v>vis</v>
      </c>
      <c r="E51">
        <f>VLOOKUP(C51,Active!C$21:E$969,3,FALSE)</f>
        <v>-1648.002335833507</v>
      </c>
      <c r="F51" s="5" t="s">
        <v>140</v>
      </c>
      <c r="G51" t="str">
        <f t="shared" si="4"/>
        <v>43941.7714</v>
      </c>
      <c r="H51" s="2">
        <f t="shared" si="5"/>
        <v>-1648</v>
      </c>
      <c r="I51" s="87" t="s">
        <v>271</v>
      </c>
      <c r="J51" s="88" t="s">
        <v>272</v>
      </c>
      <c r="K51" s="87">
        <v>-1648</v>
      </c>
      <c r="L51" s="87" t="s">
        <v>273</v>
      </c>
      <c r="M51" s="88" t="s">
        <v>144</v>
      </c>
      <c r="N51" s="88" t="s">
        <v>145</v>
      </c>
      <c r="O51" s="89" t="s">
        <v>274</v>
      </c>
      <c r="P51" s="89" t="s">
        <v>275</v>
      </c>
    </row>
    <row r="52" spans="1:16" ht="12.75" customHeight="1" x14ac:dyDescent="0.2">
      <c r="A52" s="2" t="str">
        <f t="shared" si="0"/>
        <v> APJ 260.744 </v>
      </c>
      <c r="B52" s="5" t="str">
        <f t="shared" si="1"/>
        <v>I</v>
      </c>
      <c r="C52" s="2">
        <f t="shared" si="2"/>
        <v>43945.718999999997</v>
      </c>
      <c r="D52" t="str">
        <f t="shared" si="3"/>
        <v>vis</v>
      </c>
      <c r="E52">
        <f>VLOOKUP(C52,Active!C$21:E$969,3,FALSE)</f>
        <v>-1639.00454470963</v>
      </c>
      <c r="F52" s="5" t="s">
        <v>140</v>
      </c>
      <c r="G52" t="str">
        <f t="shared" si="4"/>
        <v>43945.7190</v>
      </c>
      <c r="H52" s="2">
        <f t="shared" si="5"/>
        <v>-1639</v>
      </c>
      <c r="I52" s="87" t="s">
        <v>276</v>
      </c>
      <c r="J52" s="88" t="s">
        <v>277</v>
      </c>
      <c r="K52" s="87">
        <v>-1639</v>
      </c>
      <c r="L52" s="87" t="s">
        <v>278</v>
      </c>
      <c r="M52" s="88" t="s">
        <v>144</v>
      </c>
      <c r="N52" s="88" t="s">
        <v>145</v>
      </c>
      <c r="O52" s="89" t="s">
        <v>274</v>
      </c>
      <c r="P52" s="89" t="s">
        <v>275</v>
      </c>
    </row>
    <row r="53" spans="1:16" ht="12.75" customHeight="1" x14ac:dyDescent="0.2">
      <c r="A53" s="2" t="str">
        <f t="shared" si="0"/>
        <v>IBVS 1701 </v>
      </c>
      <c r="B53" s="5" t="str">
        <f t="shared" si="1"/>
        <v>I</v>
      </c>
      <c r="C53" s="2">
        <f t="shared" si="2"/>
        <v>43945.722000000002</v>
      </c>
      <c r="D53" t="str">
        <f t="shared" si="3"/>
        <v>vis</v>
      </c>
      <c r="E53">
        <f>VLOOKUP(C53,Active!C$21:E$969,3,FALSE)</f>
        <v>-1638.997706789524</v>
      </c>
      <c r="F53" s="5" t="s">
        <v>140</v>
      </c>
      <c r="G53" t="str">
        <f t="shared" si="4"/>
        <v>43945.7220</v>
      </c>
      <c r="H53" s="2">
        <f t="shared" si="5"/>
        <v>-1639</v>
      </c>
      <c r="I53" s="87" t="s">
        <v>279</v>
      </c>
      <c r="J53" s="88" t="s">
        <v>280</v>
      </c>
      <c r="K53" s="87">
        <v>-1639</v>
      </c>
      <c r="L53" s="87" t="s">
        <v>281</v>
      </c>
      <c r="M53" s="88" t="s">
        <v>144</v>
      </c>
      <c r="N53" s="88" t="s">
        <v>145</v>
      </c>
      <c r="O53" s="89" t="s">
        <v>282</v>
      </c>
      <c r="P53" s="90" t="s">
        <v>283</v>
      </c>
    </row>
    <row r="54" spans="1:16" ht="12.75" customHeight="1" x14ac:dyDescent="0.2">
      <c r="A54" s="2" t="str">
        <f t="shared" si="0"/>
        <v>IBVS 1701 </v>
      </c>
      <c r="B54" s="5" t="str">
        <f t="shared" si="1"/>
        <v>I</v>
      </c>
      <c r="C54" s="2">
        <f t="shared" si="2"/>
        <v>43948.792699999998</v>
      </c>
      <c r="D54" t="str">
        <f t="shared" si="3"/>
        <v>vis</v>
      </c>
      <c r="E54">
        <f>VLOOKUP(C54,Active!C$21:E$969,3,FALSE)</f>
        <v>-1631.9986397097637</v>
      </c>
      <c r="F54" s="5" t="s">
        <v>140</v>
      </c>
      <c r="G54" t="str">
        <f t="shared" si="4"/>
        <v>43948.7927</v>
      </c>
      <c r="H54" s="2">
        <f t="shared" si="5"/>
        <v>-1632</v>
      </c>
      <c r="I54" s="87" t="s">
        <v>284</v>
      </c>
      <c r="J54" s="88" t="s">
        <v>285</v>
      </c>
      <c r="K54" s="87">
        <v>-1632</v>
      </c>
      <c r="L54" s="87" t="s">
        <v>286</v>
      </c>
      <c r="M54" s="88" t="s">
        <v>144</v>
      </c>
      <c r="N54" s="88" t="s">
        <v>145</v>
      </c>
      <c r="O54" s="89" t="s">
        <v>287</v>
      </c>
      <c r="P54" s="90" t="s">
        <v>283</v>
      </c>
    </row>
    <row r="55" spans="1:16" ht="12.75" customHeight="1" x14ac:dyDescent="0.2">
      <c r="A55" s="2" t="str">
        <f t="shared" si="0"/>
        <v> APJ 260.744 </v>
      </c>
      <c r="B55" s="5" t="str">
        <f t="shared" si="1"/>
        <v>II</v>
      </c>
      <c r="C55" s="2">
        <f t="shared" si="2"/>
        <v>43954.715799999998</v>
      </c>
      <c r="D55" t="str">
        <f t="shared" si="3"/>
        <v>vis</v>
      </c>
      <c r="E55">
        <f>VLOOKUP(C55,Active!C$21:E$969,3,FALSE)</f>
        <v>-1618.4980782025584</v>
      </c>
      <c r="F55" s="5" t="s">
        <v>140</v>
      </c>
      <c r="G55" t="str">
        <f t="shared" si="4"/>
        <v>43954.7158</v>
      </c>
      <c r="H55" s="2">
        <f t="shared" si="5"/>
        <v>-1618.5</v>
      </c>
      <c r="I55" s="87" t="s">
        <v>288</v>
      </c>
      <c r="J55" s="88" t="s">
        <v>289</v>
      </c>
      <c r="K55" s="87">
        <v>-1618.5</v>
      </c>
      <c r="L55" s="87" t="s">
        <v>195</v>
      </c>
      <c r="M55" s="88" t="s">
        <v>144</v>
      </c>
      <c r="N55" s="88" t="s">
        <v>145</v>
      </c>
      <c r="O55" s="89" t="s">
        <v>274</v>
      </c>
      <c r="P55" s="89" t="s">
        <v>275</v>
      </c>
    </row>
    <row r="56" spans="1:16" ht="12.75" customHeight="1" x14ac:dyDescent="0.2">
      <c r="A56" s="2" t="str">
        <f t="shared" si="0"/>
        <v> GEOS 13 </v>
      </c>
      <c r="B56" s="5" t="str">
        <f t="shared" si="1"/>
        <v>I</v>
      </c>
      <c r="C56" s="2">
        <f t="shared" si="2"/>
        <v>43958.447999999997</v>
      </c>
      <c r="D56" t="str">
        <f t="shared" si="3"/>
        <v>vis</v>
      </c>
      <c r="E56">
        <f>VLOOKUP(C56,Active!C$21:E$969,3,FALSE)</f>
        <v>-1609.9912497415883</v>
      </c>
      <c r="F56" s="5" t="s">
        <v>140</v>
      </c>
      <c r="G56" t="str">
        <f t="shared" si="4"/>
        <v>43958.448</v>
      </c>
      <c r="H56" s="2">
        <f t="shared" si="5"/>
        <v>-1610</v>
      </c>
      <c r="I56" s="87" t="s">
        <v>290</v>
      </c>
      <c r="J56" s="88" t="s">
        <v>291</v>
      </c>
      <c r="K56" s="87">
        <v>-1610</v>
      </c>
      <c r="L56" s="87" t="s">
        <v>292</v>
      </c>
      <c r="M56" s="88" t="s">
        <v>212</v>
      </c>
      <c r="N56" s="88"/>
      <c r="O56" s="89" t="s">
        <v>293</v>
      </c>
      <c r="P56" s="89" t="s">
        <v>270</v>
      </c>
    </row>
    <row r="57" spans="1:16" ht="12.75" customHeight="1" x14ac:dyDescent="0.2">
      <c r="A57" s="2" t="str">
        <f t="shared" si="0"/>
        <v>IBVS 1802 </v>
      </c>
      <c r="B57" s="5" t="str">
        <f t="shared" si="1"/>
        <v>I</v>
      </c>
      <c r="C57" s="2">
        <f t="shared" si="2"/>
        <v>43966.341999999997</v>
      </c>
      <c r="D57" t="str">
        <f t="shared" si="3"/>
        <v>vis</v>
      </c>
      <c r="E57">
        <f>VLOOKUP(C57,Active!C$21:E$969,3,FALSE)</f>
        <v>-1591.9984026618697</v>
      </c>
      <c r="F57" s="5" t="s">
        <v>140</v>
      </c>
      <c r="G57" t="str">
        <f t="shared" si="4"/>
        <v>43966.3420</v>
      </c>
      <c r="H57" s="2">
        <f t="shared" si="5"/>
        <v>-1592</v>
      </c>
      <c r="I57" s="87" t="s">
        <v>294</v>
      </c>
      <c r="J57" s="88" t="s">
        <v>295</v>
      </c>
      <c r="K57" s="87">
        <v>-1592</v>
      </c>
      <c r="L57" s="87" t="s">
        <v>296</v>
      </c>
      <c r="M57" s="88" t="s">
        <v>144</v>
      </c>
      <c r="N57" s="88" t="s">
        <v>145</v>
      </c>
      <c r="O57" s="89" t="s">
        <v>297</v>
      </c>
      <c r="P57" s="90" t="s">
        <v>298</v>
      </c>
    </row>
    <row r="58" spans="1:16" ht="12.75" customHeight="1" x14ac:dyDescent="0.2">
      <c r="A58" s="2" t="str">
        <f t="shared" si="0"/>
        <v> APJ 260.744 </v>
      </c>
      <c r="B58" s="5" t="str">
        <f t="shared" si="1"/>
        <v>I</v>
      </c>
      <c r="C58" s="2">
        <f t="shared" si="2"/>
        <v>43970.7281</v>
      </c>
      <c r="D58" t="str">
        <f t="shared" si="3"/>
        <v>vis</v>
      </c>
      <c r="E58">
        <f>VLOOKUP(C58,Active!C$21:E$969,3,FALSE)</f>
        <v>-1582.001135550594</v>
      </c>
      <c r="F58" s="5" t="s">
        <v>140</v>
      </c>
      <c r="G58" t="str">
        <f t="shared" si="4"/>
        <v>43970.7281</v>
      </c>
      <c r="H58" s="2">
        <f t="shared" si="5"/>
        <v>-1582</v>
      </c>
      <c r="I58" s="87" t="s">
        <v>299</v>
      </c>
      <c r="J58" s="88" t="s">
        <v>300</v>
      </c>
      <c r="K58" s="87">
        <v>-1582</v>
      </c>
      <c r="L58" s="87" t="s">
        <v>192</v>
      </c>
      <c r="M58" s="88" t="s">
        <v>144</v>
      </c>
      <c r="N58" s="88" t="s">
        <v>145</v>
      </c>
      <c r="O58" s="89" t="s">
        <v>274</v>
      </c>
      <c r="P58" s="89" t="s">
        <v>275</v>
      </c>
    </row>
    <row r="59" spans="1:16" ht="12.75" customHeight="1" x14ac:dyDescent="0.2">
      <c r="A59" s="2" t="str">
        <f t="shared" si="0"/>
        <v> BAC 42.331 </v>
      </c>
      <c r="B59" s="5" t="str">
        <f t="shared" si="1"/>
        <v>I</v>
      </c>
      <c r="C59" s="2">
        <f t="shared" si="2"/>
        <v>43983.464</v>
      </c>
      <c r="D59" t="str">
        <f t="shared" si="3"/>
        <v>vis</v>
      </c>
      <c r="E59">
        <f>VLOOKUP(C59,Active!C$21:E$969,3,FALSE)</f>
        <v>-1552.9721133663304</v>
      </c>
      <c r="F59" s="5" t="s">
        <v>140</v>
      </c>
      <c r="G59" t="str">
        <f t="shared" si="4"/>
        <v>43983.464</v>
      </c>
      <c r="H59" s="2">
        <f t="shared" si="5"/>
        <v>-1553</v>
      </c>
      <c r="I59" s="87" t="s">
        <v>301</v>
      </c>
      <c r="J59" s="88" t="s">
        <v>302</v>
      </c>
      <c r="K59" s="87">
        <v>-1553</v>
      </c>
      <c r="L59" s="87" t="s">
        <v>234</v>
      </c>
      <c r="M59" s="88" t="s">
        <v>212</v>
      </c>
      <c r="N59" s="88"/>
      <c r="O59" s="89" t="s">
        <v>265</v>
      </c>
      <c r="P59" s="89" t="s">
        <v>64</v>
      </c>
    </row>
    <row r="60" spans="1:16" ht="12.75" customHeight="1" x14ac:dyDescent="0.2">
      <c r="A60" s="2" t="str">
        <f t="shared" si="0"/>
        <v> GEOS 13 </v>
      </c>
      <c r="B60" s="5" t="str">
        <f t="shared" si="1"/>
        <v>I</v>
      </c>
      <c r="C60" s="2">
        <f t="shared" si="2"/>
        <v>44016.368000000002</v>
      </c>
      <c r="D60" t="str">
        <f t="shared" si="3"/>
        <v>vis</v>
      </c>
      <c r="E60">
        <f>VLOOKUP(C60,Active!C$21:E$969,3,FALSE)</f>
        <v>-1477.973805751549</v>
      </c>
      <c r="F60" s="5" t="s">
        <v>140</v>
      </c>
      <c r="G60" t="str">
        <f t="shared" si="4"/>
        <v>44016.368</v>
      </c>
      <c r="H60" s="2">
        <f t="shared" si="5"/>
        <v>-1478</v>
      </c>
      <c r="I60" s="87" t="s">
        <v>303</v>
      </c>
      <c r="J60" s="88" t="s">
        <v>304</v>
      </c>
      <c r="K60" s="87">
        <v>-1478</v>
      </c>
      <c r="L60" s="87" t="s">
        <v>305</v>
      </c>
      <c r="M60" s="88" t="s">
        <v>212</v>
      </c>
      <c r="N60" s="88"/>
      <c r="O60" s="89" t="s">
        <v>213</v>
      </c>
      <c r="P60" s="89" t="s">
        <v>270</v>
      </c>
    </row>
    <row r="61" spans="1:16" ht="12.75" customHeight="1" x14ac:dyDescent="0.2">
      <c r="A61" s="2" t="str">
        <f t="shared" si="0"/>
        <v> GEOS 13 </v>
      </c>
      <c r="B61" s="5" t="str">
        <f t="shared" si="1"/>
        <v>II</v>
      </c>
      <c r="C61" s="2">
        <f t="shared" si="2"/>
        <v>44021.404999999999</v>
      </c>
      <c r="D61" t="str">
        <f t="shared" si="3"/>
        <v>vis</v>
      </c>
      <c r="E61">
        <f>VLOOKUP(C61,Active!C$21:E$969,3,FALSE)</f>
        <v>-1466.4929379100897</v>
      </c>
      <c r="F61" s="5" t="s">
        <v>140</v>
      </c>
      <c r="G61" t="str">
        <f t="shared" si="4"/>
        <v>44021.405</v>
      </c>
      <c r="H61" s="2">
        <f t="shared" si="5"/>
        <v>-1466.5</v>
      </c>
      <c r="I61" s="87" t="s">
        <v>306</v>
      </c>
      <c r="J61" s="88" t="s">
        <v>307</v>
      </c>
      <c r="K61" s="87">
        <v>-1466.5</v>
      </c>
      <c r="L61" s="87" t="s">
        <v>241</v>
      </c>
      <c r="M61" s="88" t="s">
        <v>212</v>
      </c>
      <c r="N61" s="88"/>
      <c r="O61" s="89" t="s">
        <v>213</v>
      </c>
      <c r="P61" s="89" t="s">
        <v>270</v>
      </c>
    </row>
    <row r="62" spans="1:16" ht="12.75" customHeight="1" x14ac:dyDescent="0.2">
      <c r="A62" s="2" t="str">
        <f t="shared" si="0"/>
        <v> APJ 260.744 </v>
      </c>
      <c r="B62" s="5" t="str">
        <f t="shared" si="1"/>
        <v>I</v>
      </c>
      <c r="C62" s="2">
        <f t="shared" si="2"/>
        <v>44274.770199999999</v>
      </c>
      <c r="D62" t="str">
        <f t="shared" si="3"/>
        <v>vis</v>
      </c>
      <c r="E62">
        <f>VLOOKUP(C62,Active!C$21:E$969,3,FALSE)</f>
        <v>-888.99594032683831</v>
      </c>
      <c r="F62" s="5" t="s">
        <v>140</v>
      </c>
      <c r="G62" t="str">
        <f t="shared" si="4"/>
        <v>44274.7702</v>
      </c>
      <c r="H62" s="2">
        <f t="shared" si="5"/>
        <v>-889</v>
      </c>
      <c r="I62" s="87" t="s">
        <v>308</v>
      </c>
      <c r="J62" s="88" t="s">
        <v>309</v>
      </c>
      <c r="K62" s="87">
        <v>-889</v>
      </c>
      <c r="L62" s="87" t="s">
        <v>310</v>
      </c>
      <c r="M62" s="88" t="s">
        <v>144</v>
      </c>
      <c r="N62" s="88" t="s">
        <v>145</v>
      </c>
      <c r="O62" s="89" t="s">
        <v>274</v>
      </c>
      <c r="P62" s="89" t="s">
        <v>275</v>
      </c>
    </row>
    <row r="63" spans="1:16" ht="12.75" customHeight="1" x14ac:dyDescent="0.2">
      <c r="A63" s="2" t="str">
        <f t="shared" si="0"/>
        <v> APJ 260.744 </v>
      </c>
      <c r="B63" s="5" t="str">
        <f t="shared" si="1"/>
        <v>I</v>
      </c>
      <c r="C63" s="2">
        <f t="shared" si="2"/>
        <v>44277.839599999999</v>
      </c>
      <c r="D63" t="str">
        <f t="shared" si="3"/>
        <v>vis</v>
      </c>
      <c r="E63">
        <f>VLOOKUP(C63,Active!C$21:E$969,3,FALSE)</f>
        <v>-881.99983634577768</v>
      </c>
      <c r="F63" s="5" t="s">
        <v>140</v>
      </c>
      <c r="G63" t="str">
        <f t="shared" si="4"/>
        <v>44277.8396</v>
      </c>
      <c r="H63" s="2">
        <f t="shared" si="5"/>
        <v>-882</v>
      </c>
      <c r="I63" s="87" t="s">
        <v>311</v>
      </c>
      <c r="J63" s="88" t="s">
        <v>312</v>
      </c>
      <c r="K63" s="87">
        <v>-882</v>
      </c>
      <c r="L63" s="87" t="s">
        <v>313</v>
      </c>
      <c r="M63" s="88" t="s">
        <v>144</v>
      </c>
      <c r="N63" s="88" t="s">
        <v>145</v>
      </c>
      <c r="O63" s="89" t="s">
        <v>274</v>
      </c>
      <c r="P63" s="89" t="s">
        <v>275</v>
      </c>
    </row>
    <row r="64" spans="1:16" ht="12.75" customHeight="1" x14ac:dyDescent="0.2">
      <c r="A64" s="2" t="str">
        <f t="shared" si="0"/>
        <v> APJ 260.744 </v>
      </c>
      <c r="B64" s="5" t="str">
        <f t="shared" si="1"/>
        <v>II</v>
      </c>
      <c r="C64" s="2">
        <f t="shared" si="2"/>
        <v>44283.763400000003</v>
      </c>
      <c r="D64" t="str">
        <f t="shared" si="3"/>
        <v>vis</v>
      </c>
      <c r="E64">
        <f>VLOOKUP(C64,Active!C$21:E$969,3,FALSE)</f>
        <v>-868.49767932387397</v>
      </c>
      <c r="F64" s="5" t="s">
        <v>140</v>
      </c>
      <c r="G64" t="str">
        <f t="shared" si="4"/>
        <v>44283.7634</v>
      </c>
      <c r="H64" s="2">
        <f t="shared" si="5"/>
        <v>-868.5</v>
      </c>
      <c r="I64" s="87" t="s">
        <v>314</v>
      </c>
      <c r="J64" s="88" t="s">
        <v>315</v>
      </c>
      <c r="K64" s="87">
        <v>-868.5</v>
      </c>
      <c r="L64" s="87" t="s">
        <v>281</v>
      </c>
      <c r="M64" s="88" t="s">
        <v>144</v>
      </c>
      <c r="N64" s="88" t="s">
        <v>145</v>
      </c>
      <c r="O64" s="89" t="s">
        <v>274</v>
      </c>
      <c r="P64" s="89" t="s">
        <v>275</v>
      </c>
    </row>
    <row r="65" spans="1:16" ht="12.75" customHeight="1" x14ac:dyDescent="0.2">
      <c r="A65" s="2" t="str">
        <f t="shared" si="0"/>
        <v>IBVS 1843 </v>
      </c>
      <c r="B65" s="5" t="str">
        <f t="shared" si="1"/>
        <v>II</v>
      </c>
      <c r="C65" s="2">
        <f t="shared" si="2"/>
        <v>44292.535799999998</v>
      </c>
      <c r="D65" t="str">
        <f t="shared" si="3"/>
        <v>vis</v>
      </c>
      <c r="E65">
        <f>VLOOKUP(C65,Active!C$21:E$969,3,FALSE)</f>
        <v>-848.50268924001057</v>
      </c>
      <c r="F65" s="5" t="s">
        <v>140</v>
      </c>
      <c r="G65" t="str">
        <f t="shared" si="4"/>
        <v>44292.5358</v>
      </c>
      <c r="H65" s="2">
        <f t="shared" si="5"/>
        <v>-848.5</v>
      </c>
      <c r="I65" s="87" t="s">
        <v>316</v>
      </c>
      <c r="J65" s="88" t="s">
        <v>317</v>
      </c>
      <c r="K65" s="87">
        <v>-848.5</v>
      </c>
      <c r="L65" s="87" t="s">
        <v>318</v>
      </c>
      <c r="M65" s="88" t="s">
        <v>144</v>
      </c>
      <c r="N65" s="88" t="s">
        <v>145</v>
      </c>
      <c r="O65" s="89" t="s">
        <v>176</v>
      </c>
      <c r="P65" s="90" t="s">
        <v>319</v>
      </c>
    </row>
    <row r="66" spans="1:16" ht="12.75" customHeight="1" x14ac:dyDescent="0.2">
      <c r="A66" s="2" t="str">
        <f t="shared" si="0"/>
        <v>IBVS 1843 </v>
      </c>
      <c r="B66" s="5" t="str">
        <f t="shared" si="1"/>
        <v>I</v>
      </c>
      <c r="C66" s="2">
        <f t="shared" si="2"/>
        <v>44294.509299999998</v>
      </c>
      <c r="D66" t="str">
        <f t="shared" si="3"/>
        <v>vis</v>
      </c>
      <c r="E66">
        <f>VLOOKUP(C66,Active!C$21:E$969,3,FALSE)</f>
        <v>-844.00447747008093</v>
      </c>
      <c r="F66" s="5" t="s">
        <v>140</v>
      </c>
      <c r="G66" t="str">
        <f t="shared" si="4"/>
        <v>44294.5093</v>
      </c>
      <c r="H66" s="2">
        <f t="shared" si="5"/>
        <v>-844</v>
      </c>
      <c r="I66" s="87" t="s">
        <v>320</v>
      </c>
      <c r="J66" s="88" t="s">
        <v>321</v>
      </c>
      <c r="K66" s="87">
        <v>-844</v>
      </c>
      <c r="L66" s="87" t="s">
        <v>278</v>
      </c>
      <c r="M66" s="88" t="s">
        <v>144</v>
      </c>
      <c r="N66" s="88" t="s">
        <v>145</v>
      </c>
      <c r="O66" s="89" t="s">
        <v>176</v>
      </c>
      <c r="P66" s="90" t="s">
        <v>319</v>
      </c>
    </row>
    <row r="67" spans="1:16" ht="12.75" customHeight="1" x14ac:dyDescent="0.2">
      <c r="A67" s="2" t="str">
        <f t="shared" si="0"/>
        <v> BAC 42.331 </v>
      </c>
      <c r="B67" s="5" t="str">
        <f t="shared" si="1"/>
        <v>I</v>
      </c>
      <c r="C67" s="2">
        <f t="shared" si="2"/>
        <v>44295.409</v>
      </c>
      <c r="D67" t="str">
        <f t="shared" si="3"/>
        <v>vis</v>
      </c>
      <c r="E67">
        <f>VLOOKUP(C67,Active!C$21:E$969,3,FALSE)</f>
        <v>-841.95378523323598</v>
      </c>
      <c r="F67" s="5" t="s">
        <v>140</v>
      </c>
      <c r="G67" t="str">
        <f t="shared" si="4"/>
        <v>44295.409</v>
      </c>
      <c r="H67" s="2">
        <f t="shared" si="5"/>
        <v>-842</v>
      </c>
      <c r="I67" s="87" t="s">
        <v>322</v>
      </c>
      <c r="J67" s="88" t="s">
        <v>323</v>
      </c>
      <c r="K67" s="87">
        <v>-842</v>
      </c>
      <c r="L67" s="87" t="s">
        <v>324</v>
      </c>
      <c r="M67" s="88" t="s">
        <v>212</v>
      </c>
      <c r="N67" s="88"/>
      <c r="O67" s="89" t="s">
        <v>265</v>
      </c>
      <c r="P67" s="89" t="s">
        <v>64</v>
      </c>
    </row>
    <row r="68" spans="1:16" ht="12.75" customHeight="1" x14ac:dyDescent="0.2">
      <c r="A68" s="2" t="str">
        <f t="shared" si="0"/>
        <v> BAC 42.331 </v>
      </c>
      <c r="B68" s="5" t="str">
        <f t="shared" si="1"/>
        <v>I</v>
      </c>
      <c r="C68" s="2">
        <f t="shared" si="2"/>
        <v>44320.409</v>
      </c>
      <c r="D68" t="str">
        <f t="shared" si="3"/>
        <v>vis</v>
      </c>
      <c r="E68">
        <f>VLOOKUP(C68,Active!C$21:E$969,3,FALSE)</f>
        <v>-784.9711177651651</v>
      </c>
      <c r="F68" s="5" t="s">
        <v>140</v>
      </c>
      <c r="G68" t="str">
        <f t="shared" si="4"/>
        <v>44320.409</v>
      </c>
      <c r="H68" s="2">
        <f t="shared" si="5"/>
        <v>-785</v>
      </c>
      <c r="I68" s="87" t="s">
        <v>325</v>
      </c>
      <c r="J68" s="88" t="s">
        <v>326</v>
      </c>
      <c r="K68" s="87">
        <v>-785</v>
      </c>
      <c r="L68" s="87" t="s">
        <v>249</v>
      </c>
      <c r="M68" s="88" t="s">
        <v>212</v>
      </c>
      <c r="N68" s="88"/>
      <c r="O68" s="89" t="s">
        <v>265</v>
      </c>
      <c r="P68" s="89" t="s">
        <v>64</v>
      </c>
    </row>
    <row r="69" spans="1:16" ht="12.75" customHeight="1" x14ac:dyDescent="0.2">
      <c r="A69" s="2" t="str">
        <f t="shared" si="0"/>
        <v> BBS 47 </v>
      </c>
      <c r="B69" s="5" t="str">
        <f t="shared" si="1"/>
        <v>I</v>
      </c>
      <c r="C69" s="2">
        <f t="shared" si="2"/>
        <v>44341.453000000001</v>
      </c>
      <c r="D69" t="str">
        <f t="shared" si="3"/>
        <v>vis</v>
      </c>
      <c r="E69">
        <f>VLOOKUP(C69,Active!C$21:E$969,3,FALSE)</f>
        <v>-737.00538759723793</v>
      </c>
      <c r="F69" s="5" t="s">
        <v>140</v>
      </c>
      <c r="G69" t="str">
        <f t="shared" si="4"/>
        <v>44341.453</v>
      </c>
      <c r="H69" s="2">
        <f t="shared" si="5"/>
        <v>-737</v>
      </c>
      <c r="I69" s="87" t="s">
        <v>327</v>
      </c>
      <c r="J69" s="88" t="s">
        <v>328</v>
      </c>
      <c r="K69" s="87">
        <v>-737</v>
      </c>
      <c r="L69" s="87" t="s">
        <v>329</v>
      </c>
      <c r="M69" s="88" t="s">
        <v>144</v>
      </c>
      <c r="N69" s="88" t="s">
        <v>145</v>
      </c>
      <c r="O69" s="89" t="s">
        <v>330</v>
      </c>
      <c r="P69" s="89" t="s">
        <v>331</v>
      </c>
    </row>
    <row r="70" spans="1:16" ht="12.75" customHeight="1" x14ac:dyDescent="0.2">
      <c r="A70" s="2" t="str">
        <f t="shared" si="0"/>
        <v> BAC 42.331 </v>
      </c>
      <c r="B70" s="5" t="str">
        <f t="shared" si="1"/>
        <v>II</v>
      </c>
      <c r="C70" s="2">
        <f t="shared" si="2"/>
        <v>44372.392</v>
      </c>
      <c r="D70" t="str">
        <f t="shared" si="3"/>
        <v>vis</v>
      </c>
      <c r="E70">
        <f>VLOOKUP(C70,Active!C$21:E$969,3,FALSE)</f>
        <v>-666.48591764545552</v>
      </c>
      <c r="F70" s="5" t="s">
        <v>140</v>
      </c>
      <c r="G70" t="str">
        <f t="shared" si="4"/>
        <v>44372.392</v>
      </c>
      <c r="H70" s="2">
        <f t="shared" si="5"/>
        <v>-666.5</v>
      </c>
      <c r="I70" s="87" t="s">
        <v>332</v>
      </c>
      <c r="J70" s="88" t="s">
        <v>333</v>
      </c>
      <c r="K70" s="87">
        <v>-666.5</v>
      </c>
      <c r="L70" s="87" t="s">
        <v>334</v>
      </c>
      <c r="M70" s="88" t="s">
        <v>212</v>
      </c>
      <c r="N70" s="88"/>
      <c r="O70" s="89" t="s">
        <v>265</v>
      </c>
      <c r="P70" s="89" t="s">
        <v>64</v>
      </c>
    </row>
    <row r="71" spans="1:16" ht="12.75" customHeight="1" x14ac:dyDescent="0.2">
      <c r="A71" s="2" t="str">
        <f t="shared" si="0"/>
        <v> BAC 42.331 </v>
      </c>
      <c r="B71" s="5" t="str">
        <f t="shared" si="1"/>
        <v>II</v>
      </c>
      <c r="C71" s="2">
        <f t="shared" si="2"/>
        <v>44393.446000000004</v>
      </c>
      <c r="D71" t="str">
        <f t="shared" si="3"/>
        <v>vis</v>
      </c>
      <c r="E71">
        <f>VLOOKUP(C71,Active!C$21:E$969,3,FALSE)</f>
        <v>-618.49739441053646</v>
      </c>
      <c r="F71" s="5" t="s">
        <v>140</v>
      </c>
      <c r="G71" t="str">
        <f t="shared" si="4"/>
        <v>44393.446</v>
      </c>
      <c r="H71" s="2">
        <f t="shared" si="5"/>
        <v>-618.5</v>
      </c>
      <c r="I71" s="87" t="s">
        <v>335</v>
      </c>
      <c r="J71" s="88" t="s">
        <v>336</v>
      </c>
      <c r="K71" s="87">
        <v>-618.5</v>
      </c>
      <c r="L71" s="87" t="s">
        <v>337</v>
      </c>
      <c r="M71" s="88" t="s">
        <v>212</v>
      </c>
      <c r="N71" s="88"/>
      <c r="O71" s="89" t="s">
        <v>265</v>
      </c>
      <c r="P71" s="89" t="s">
        <v>64</v>
      </c>
    </row>
    <row r="72" spans="1:16" ht="12.75" customHeight="1" x14ac:dyDescent="0.2">
      <c r="A72" s="2" t="str">
        <f t="shared" si="0"/>
        <v> BAC 42.331 </v>
      </c>
      <c r="B72" s="5" t="str">
        <f t="shared" si="1"/>
        <v>II</v>
      </c>
      <c r="C72" s="2">
        <f t="shared" si="2"/>
        <v>44404.421000000002</v>
      </c>
      <c r="D72" t="str">
        <f t="shared" si="3"/>
        <v>vis</v>
      </c>
      <c r="E72">
        <f>VLOOKUP(C72,Active!C$21:E$969,3,FALSE)</f>
        <v>-593.48200339205664</v>
      </c>
      <c r="F72" s="5" t="s">
        <v>140</v>
      </c>
      <c r="G72" t="str">
        <f t="shared" si="4"/>
        <v>44404.421</v>
      </c>
      <c r="H72" s="2">
        <f t="shared" si="5"/>
        <v>-593.5</v>
      </c>
      <c r="I72" s="87" t="s">
        <v>338</v>
      </c>
      <c r="J72" s="88" t="s">
        <v>339</v>
      </c>
      <c r="K72" s="87">
        <v>-593.5</v>
      </c>
      <c r="L72" s="87" t="s">
        <v>246</v>
      </c>
      <c r="M72" s="88" t="s">
        <v>212</v>
      </c>
      <c r="N72" s="88"/>
      <c r="O72" s="89" t="s">
        <v>265</v>
      </c>
      <c r="P72" s="89" t="s">
        <v>64</v>
      </c>
    </row>
    <row r="73" spans="1:16" ht="12.75" customHeight="1" x14ac:dyDescent="0.2">
      <c r="A73" s="2" t="str">
        <f t="shared" si="0"/>
        <v> BAC 42.331 </v>
      </c>
      <c r="B73" s="5" t="str">
        <f t="shared" si="1"/>
        <v>I</v>
      </c>
      <c r="C73" s="2">
        <f t="shared" si="2"/>
        <v>44406.428999999996</v>
      </c>
      <c r="D73" t="str">
        <f t="shared" si="3"/>
        <v>vis</v>
      </c>
      <c r="E73">
        <f>VLOOKUP(C73,Active!C$21:E$969,3,FALSE)</f>
        <v>-588.90515554103399</v>
      </c>
      <c r="F73" s="5" t="s">
        <v>140</v>
      </c>
      <c r="G73" t="str">
        <f t="shared" si="4"/>
        <v>44406.429</v>
      </c>
      <c r="H73" s="2">
        <f t="shared" si="5"/>
        <v>-589</v>
      </c>
      <c r="I73" s="87" t="s">
        <v>340</v>
      </c>
      <c r="J73" s="88" t="s">
        <v>341</v>
      </c>
      <c r="K73" s="87">
        <v>-589</v>
      </c>
      <c r="L73" s="87" t="s">
        <v>342</v>
      </c>
      <c r="M73" s="88" t="s">
        <v>212</v>
      </c>
      <c r="N73" s="88"/>
      <c r="O73" s="89" t="s">
        <v>265</v>
      </c>
      <c r="P73" s="89" t="s">
        <v>64</v>
      </c>
    </row>
    <row r="74" spans="1:16" ht="12.75" customHeight="1" x14ac:dyDescent="0.2">
      <c r="A74" s="2" t="str">
        <f t="shared" si="0"/>
        <v> APJ 260.744 </v>
      </c>
      <c r="B74" s="5" t="str">
        <f t="shared" si="1"/>
        <v>II</v>
      </c>
      <c r="C74" s="2">
        <f t="shared" si="2"/>
        <v>44608.862200000003</v>
      </c>
      <c r="D74" t="str">
        <f t="shared" si="3"/>
        <v>vis</v>
      </c>
      <c r="E74">
        <f>VLOOKUP(C74,Active!C$21:E$969,3,FALSE)</f>
        <v>-127.49780673711902</v>
      </c>
      <c r="F74" s="5" t="s">
        <v>140</v>
      </c>
      <c r="G74" t="str">
        <f t="shared" si="4"/>
        <v>44608.8622</v>
      </c>
      <c r="H74" s="2">
        <f t="shared" si="5"/>
        <v>-127.5</v>
      </c>
      <c r="I74" s="87" t="s">
        <v>343</v>
      </c>
      <c r="J74" s="88" t="s">
        <v>344</v>
      </c>
      <c r="K74" s="87">
        <v>-127.5</v>
      </c>
      <c r="L74" s="87" t="s">
        <v>281</v>
      </c>
      <c r="M74" s="88" t="s">
        <v>144</v>
      </c>
      <c r="N74" s="88" t="s">
        <v>145</v>
      </c>
      <c r="O74" s="89" t="s">
        <v>274</v>
      </c>
      <c r="P74" s="89" t="s">
        <v>275</v>
      </c>
    </row>
    <row r="75" spans="1:16" ht="12.75" customHeight="1" x14ac:dyDescent="0.2">
      <c r="A75" s="2" t="str">
        <f t="shared" ref="A75:A138" si="6">P75</f>
        <v> APJ 260.744 </v>
      </c>
      <c r="B75" s="5" t="str">
        <f t="shared" ref="B75:B138" si="7">IF(H75=INT(H75),"I","II")</f>
        <v>I</v>
      </c>
      <c r="C75" s="2">
        <f t="shared" ref="C75:C138" si="8">1*G75</f>
        <v>44664.799299999999</v>
      </c>
      <c r="D75" t="str">
        <f t="shared" ref="D75:D138" si="9">VLOOKUP(F75,I$1:J$5,2,FALSE)</f>
        <v>PE</v>
      </c>
      <c r="E75">
        <f>VLOOKUP(C75,Active!C$21:E$969,3,FALSE)</f>
        <v>0</v>
      </c>
      <c r="F75" s="5" t="str">
        <f>LEFT(M75,1)</f>
        <v>E</v>
      </c>
      <c r="G75" t="str">
        <f t="shared" ref="G75:G138" si="10">MID(I75,3,LEN(I75)-3)</f>
        <v>44664.7993</v>
      </c>
      <c r="H75" s="2">
        <f t="shared" ref="H75:H138" si="11">1*K75</f>
        <v>0</v>
      </c>
      <c r="I75" s="87" t="s">
        <v>345</v>
      </c>
      <c r="J75" s="88" t="s">
        <v>346</v>
      </c>
      <c r="K75" s="87">
        <v>0</v>
      </c>
      <c r="L75" s="87" t="s">
        <v>175</v>
      </c>
      <c r="M75" s="88" t="s">
        <v>144</v>
      </c>
      <c r="N75" s="88" t="s">
        <v>145</v>
      </c>
      <c r="O75" s="89" t="s">
        <v>274</v>
      </c>
      <c r="P75" s="89" t="s">
        <v>275</v>
      </c>
    </row>
    <row r="76" spans="1:16" ht="12.75" customHeight="1" x14ac:dyDescent="0.2">
      <c r="A76" s="2" t="str">
        <f t="shared" si="6"/>
        <v> BBS 53 </v>
      </c>
      <c r="B76" s="5" t="str">
        <f t="shared" si="7"/>
        <v>II</v>
      </c>
      <c r="C76" s="2">
        <f t="shared" si="8"/>
        <v>44691.347999999998</v>
      </c>
      <c r="D76" t="str">
        <f t="shared" si="9"/>
        <v>vis</v>
      </c>
      <c r="E76">
        <f>VLOOKUP(C76,Active!C$21:E$969,3,FALSE)</f>
        <v>60.512629752381521</v>
      </c>
      <c r="F76" s="5" t="str">
        <f>LEFT(M76,1)</f>
        <v>V</v>
      </c>
      <c r="G76" t="str">
        <f t="shared" si="10"/>
        <v>44691.348</v>
      </c>
      <c r="H76" s="2">
        <f t="shared" si="11"/>
        <v>60.5</v>
      </c>
      <c r="I76" s="87" t="s">
        <v>347</v>
      </c>
      <c r="J76" s="88" t="s">
        <v>348</v>
      </c>
      <c r="K76" s="87">
        <v>60.5</v>
      </c>
      <c r="L76" s="87" t="s">
        <v>334</v>
      </c>
      <c r="M76" s="88" t="s">
        <v>212</v>
      </c>
      <c r="N76" s="88"/>
      <c r="O76" s="89" t="s">
        <v>330</v>
      </c>
      <c r="P76" s="89" t="s">
        <v>349</v>
      </c>
    </row>
    <row r="77" spans="1:16" ht="12.75" customHeight="1" x14ac:dyDescent="0.2">
      <c r="A77" s="2" t="str">
        <f t="shared" si="6"/>
        <v> BAC 42.331 </v>
      </c>
      <c r="B77" s="5" t="str">
        <f t="shared" si="7"/>
        <v>II</v>
      </c>
      <c r="C77" s="2">
        <f t="shared" si="8"/>
        <v>44723.394</v>
      </c>
      <c r="D77" t="str">
        <f t="shared" si="9"/>
        <v>vis</v>
      </c>
      <c r="E77">
        <f>VLOOKUP(C77,Active!C$21:E$969,3,FALSE)</f>
        <v>133.5552922196583</v>
      </c>
      <c r="F77" s="5" t="str">
        <f>LEFT(M77,1)</f>
        <v>V</v>
      </c>
      <c r="G77" t="str">
        <f t="shared" si="10"/>
        <v>44723.394</v>
      </c>
      <c r="H77" s="2">
        <f t="shared" si="11"/>
        <v>133.5</v>
      </c>
      <c r="I77" s="87" t="s">
        <v>350</v>
      </c>
      <c r="J77" s="88" t="s">
        <v>351</v>
      </c>
      <c r="K77" s="87">
        <v>133.5</v>
      </c>
      <c r="L77" s="87" t="s">
        <v>352</v>
      </c>
      <c r="M77" s="88" t="s">
        <v>212</v>
      </c>
      <c r="N77" s="88"/>
      <c r="O77" s="89" t="s">
        <v>265</v>
      </c>
      <c r="P77" s="89" t="s">
        <v>64</v>
      </c>
    </row>
    <row r="78" spans="1:16" ht="12.75" customHeight="1" x14ac:dyDescent="0.2">
      <c r="A78" s="2" t="str">
        <f t="shared" si="6"/>
        <v> BAC 42.331 </v>
      </c>
      <c r="B78" s="5" t="str">
        <f t="shared" si="7"/>
        <v>I</v>
      </c>
      <c r="C78" s="2">
        <f t="shared" si="8"/>
        <v>44733.184999999998</v>
      </c>
      <c r="D78" t="str">
        <f t="shared" si="9"/>
        <v>vis</v>
      </c>
      <c r="E78">
        <f>VLOOKUP(C78,Active!C$21:E$969,3,FALSE)</f>
        <v>155.87198410684775</v>
      </c>
      <c r="F78" s="5" t="str">
        <f>LEFT(M78,1)</f>
        <v>V</v>
      </c>
      <c r="G78" t="str">
        <f t="shared" si="10"/>
        <v>44733.185</v>
      </c>
      <c r="H78" s="2">
        <f t="shared" si="11"/>
        <v>156</v>
      </c>
      <c r="I78" s="87" t="s">
        <v>353</v>
      </c>
      <c r="J78" s="88" t="s">
        <v>354</v>
      </c>
      <c r="K78" s="87">
        <v>156</v>
      </c>
      <c r="L78" s="87" t="s">
        <v>355</v>
      </c>
      <c r="M78" s="88" t="s">
        <v>212</v>
      </c>
      <c r="N78" s="88"/>
      <c r="O78" s="89" t="s">
        <v>265</v>
      </c>
      <c r="P78" s="89" t="s">
        <v>64</v>
      </c>
    </row>
    <row r="79" spans="1:16" ht="12.75" customHeight="1" x14ac:dyDescent="0.2">
      <c r="A79" s="2" t="str">
        <f t="shared" si="6"/>
        <v> BAC 42.331 </v>
      </c>
      <c r="B79" s="5" t="str">
        <f t="shared" si="7"/>
        <v>II</v>
      </c>
      <c r="C79" s="2">
        <f t="shared" si="8"/>
        <v>44808.394999999997</v>
      </c>
      <c r="D79" t="str">
        <f t="shared" si="9"/>
        <v>vis</v>
      </c>
      <c r="E79">
        <f>VLOOKUP(C79,Active!C$21:E$969,3,FALSE)</f>
        <v>327.29864091779024</v>
      </c>
      <c r="F79" s="5" t="str">
        <f>LEFT(M79,1)</f>
        <v>V</v>
      </c>
      <c r="G79" t="str">
        <f t="shared" si="10"/>
        <v>44808.395</v>
      </c>
      <c r="H79" s="2">
        <f t="shared" si="11"/>
        <v>327.5</v>
      </c>
      <c r="I79" s="87" t="s">
        <v>356</v>
      </c>
      <c r="J79" s="88" t="s">
        <v>357</v>
      </c>
      <c r="K79" s="87">
        <v>327.5</v>
      </c>
      <c r="L79" s="87" t="s">
        <v>358</v>
      </c>
      <c r="M79" s="88" t="s">
        <v>212</v>
      </c>
      <c r="N79" s="88"/>
      <c r="O79" s="89" t="s">
        <v>265</v>
      </c>
      <c r="P79" s="89" t="s">
        <v>64</v>
      </c>
    </row>
    <row r="80" spans="1:16" ht="12.75" customHeight="1" x14ac:dyDescent="0.2">
      <c r="A80" s="2" t="str">
        <f t="shared" si="6"/>
        <v>IBVS 4435 </v>
      </c>
      <c r="B80" s="5" t="str">
        <f t="shared" si="7"/>
        <v>I</v>
      </c>
      <c r="C80" s="2">
        <f t="shared" si="8"/>
        <v>45107.476600000002</v>
      </c>
      <c r="D80" t="str">
        <f t="shared" si="9"/>
        <v>vis</v>
      </c>
      <c r="E80">
        <f>VLOOKUP(C80,Active!C$21:E$969,3,FALSE)</f>
        <v>1008.9973352625453</v>
      </c>
      <c r="F80" s="5" t="s">
        <v>140</v>
      </c>
      <c r="G80" t="str">
        <f t="shared" si="10"/>
        <v>45107.4766</v>
      </c>
      <c r="H80" s="2">
        <f t="shared" si="11"/>
        <v>1009</v>
      </c>
      <c r="I80" s="87" t="s">
        <v>359</v>
      </c>
      <c r="J80" s="88" t="s">
        <v>360</v>
      </c>
      <c r="K80" s="87">
        <v>1009</v>
      </c>
      <c r="L80" s="87" t="s">
        <v>318</v>
      </c>
      <c r="M80" s="88" t="s">
        <v>144</v>
      </c>
      <c r="N80" s="88" t="s">
        <v>145</v>
      </c>
      <c r="O80" s="89" t="s">
        <v>361</v>
      </c>
      <c r="P80" s="90" t="s">
        <v>362</v>
      </c>
    </row>
    <row r="81" spans="1:16" ht="12.75" customHeight="1" x14ac:dyDescent="0.2">
      <c r="A81" s="2" t="str">
        <f t="shared" si="6"/>
        <v>IBVS 4435 </v>
      </c>
      <c r="B81" s="5" t="str">
        <f t="shared" si="7"/>
        <v>I</v>
      </c>
      <c r="C81" s="2">
        <f t="shared" si="8"/>
        <v>45108.3531</v>
      </c>
      <c r="D81" t="str">
        <f t="shared" si="9"/>
        <v>vis</v>
      </c>
      <c r="E81">
        <f>VLOOKUP(C81,Active!C$21:E$969,3,FALSE)</f>
        <v>1010.9951475839725</v>
      </c>
      <c r="F81" s="5" t="s">
        <v>140</v>
      </c>
      <c r="G81" t="str">
        <f t="shared" si="10"/>
        <v>45108.3531</v>
      </c>
      <c r="H81" s="2">
        <f t="shared" si="11"/>
        <v>1011</v>
      </c>
      <c r="I81" s="87" t="s">
        <v>363</v>
      </c>
      <c r="J81" s="88" t="s">
        <v>364</v>
      </c>
      <c r="K81" s="87">
        <v>1011</v>
      </c>
      <c r="L81" s="87" t="s">
        <v>365</v>
      </c>
      <c r="M81" s="88" t="s">
        <v>144</v>
      </c>
      <c r="N81" s="88" t="s">
        <v>145</v>
      </c>
      <c r="O81" s="89" t="s">
        <v>361</v>
      </c>
      <c r="P81" s="90" t="s">
        <v>362</v>
      </c>
    </row>
    <row r="82" spans="1:16" ht="12.75" customHeight="1" x14ac:dyDescent="0.2">
      <c r="A82" s="2" t="str">
        <f t="shared" si="6"/>
        <v> BAC 42.331 </v>
      </c>
      <c r="B82" s="5" t="str">
        <f t="shared" si="7"/>
        <v>I</v>
      </c>
      <c r="C82" s="2">
        <f t="shared" si="8"/>
        <v>45449.681499999999</v>
      </c>
      <c r="D82" t="str">
        <f t="shared" si="9"/>
        <v>vis</v>
      </c>
      <c r="E82">
        <f>VLOOKUP(C82,Active!C$21:E$969,3,FALSE)</f>
        <v>1788.9872561683167</v>
      </c>
      <c r="F82" s="5" t="s">
        <v>140</v>
      </c>
      <c r="G82" t="str">
        <f t="shared" si="10"/>
        <v>45449.6815</v>
      </c>
      <c r="H82" s="2">
        <f t="shared" si="11"/>
        <v>1789</v>
      </c>
      <c r="I82" s="87" t="s">
        <v>366</v>
      </c>
      <c r="J82" s="88" t="s">
        <v>367</v>
      </c>
      <c r="K82" s="87">
        <v>1789</v>
      </c>
      <c r="L82" s="87" t="s">
        <v>368</v>
      </c>
      <c r="M82" s="88" t="s">
        <v>144</v>
      </c>
      <c r="N82" s="88" t="s">
        <v>145</v>
      </c>
      <c r="O82" s="89" t="s">
        <v>369</v>
      </c>
      <c r="P82" s="89" t="s">
        <v>64</v>
      </c>
    </row>
    <row r="83" spans="1:16" ht="12.75" customHeight="1" x14ac:dyDescent="0.2">
      <c r="A83" s="2" t="str">
        <f t="shared" si="6"/>
        <v> BAC 42.331 </v>
      </c>
      <c r="B83" s="5" t="str">
        <f t="shared" si="7"/>
        <v>I</v>
      </c>
      <c r="C83" s="2">
        <f t="shared" si="8"/>
        <v>45460.654499999997</v>
      </c>
      <c r="D83" t="str">
        <f t="shared" si="9"/>
        <v>vis</v>
      </c>
      <c r="E83">
        <f>VLOOKUP(C83,Active!C$21:E$969,3,FALSE)</f>
        <v>1813.9980885733983</v>
      </c>
      <c r="F83" s="5" t="s">
        <v>140</v>
      </c>
      <c r="G83" t="str">
        <f t="shared" si="10"/>
        <v>45460.6545</v>
      </c>
      <c r="H83" s="2">
        <f t="shared" si="11"/>
        <v>1814</v>
      </c>
      <c r="I83" s="87" t="s">
        <v>370</v>
      </c>
      <c r="J83" s="88" t="s">
        <v>371</v>
      </c>
      <c r="K83" s="87">
        <v>1814</v>
      </c>
      <c r="L83" s="87" t="s">
        <v>372</v>
      </c>
      <c r="M83" s="88" t="s">
        <v>144</v>
      </c>
      <c r="N83" s="88" t="s">
        <v>145</v>
      </c>
      <c r="O83" s="89" t="s">
        <v>369</v>
      </c>
      <c r="P83" s="89" t="s">
        <v>64</v>
      </c>
    </row>
    <row r="84" spans="1:16" ht="12.75" customHeight="1" x14ac:dyDescent="0.2">
      <c r="A84" s="2" t="str">
        <f t="shared" si="6"/>
        <v> ASS 120.126 </v>
      </c>
      <c r="B84" s="5" t="str">
        <f t="shared" si="7"/>
        <v>I</v>
      </c>
      <c r="C84" s="2">
        <f t="shared" si="8"/>
        <v>45768.195</v>
      </c>
      <c r="D84" t="str">
        <f t="shared" si="9"/>
        <v>vis</v>
      </c>
      <c r="E84">
        <f>VLOOKUP(C84,Active!C$21:E$969,3,FALSE)</f>
        <v>2514.9772103519749</v>
      </c>
      <c r="F84" s="5" t="s">
        <v>140</v>
      </c>
      <c r="G84" t="str">
        <f t="shared" si="10"/>
        <v>45768.1950</v>
      </c>
      <c r="H84" s="2">
        <f t="shared" si="11"/>
        <v>2515</v>
      </c>
      <c r="I84" s="87" t="s">
        <v>373</v>
      </c>
      <c r="J84" s="88" t="s">
        <v>374</v>
      </c>
      <c r="K84" s="87">
        <v>2515</v>
      </c>
      <c r="L84" s="87" t="s">
        <v>375</v>
      </c>
      <c r="M84" s="88" t="s">
        <v>144</v>
      </c>
      <c r="N84" s="88" t="s">
        <v>145</v>
      </c>
      <c r="O84" s="89" t="s">
        <v>376</v>
      </c>
      <c r="P84" s="89" t="s">
        <v>377</v>
      </c>
    </row>
    <row r="85" spans="1:16" ht="12.75" customHeight="1" x14ac:dyDescent="0.2">
      <c r="A85" s="2" t="str">
        <f t="shared" si="6"/>
        <v> ASS 120.126 </v>
      </c>
      <c r="B85" s="5" t="str">
        <f t="shared" si="7"/>
        <v>I</v>
      </c>
      <c r="C85" s="2">
        <f t="shared" si="8"/>
        <v>45783.106</v>
      </c>
      <c r="D85" t="str">
        <f t="shared" si="9"/>
        <v>vis</v>
      </c>
      <c r="E85">
        <f>VLOOKUP(C85,Active!C$21:E$969,3,FALSE)</f>
        <v>2548.9639525366315</v>
      </c>
      <c r="F85" s="5" t="s">
        <v>140</v>
      </c>
      <c r="G85" t="str">
        <f t="shared" si="10"/>
        <v>45783.1060</v>
      </c>
      <c r="H85" s="2">
        <f t="shared" si="11"/>
        <v>2549</v>
      </c>
      <c r="I85" s="87" t="s">
        <v>378</v>
      </c>
      <c r="J85" s="88" t="s">
        <v>379</v>
      </c>
      <c r="K85" s="87">
        <v>2549</v>
      </c>
      <c r="L85" s="87" t="s">
        <v>380</v>
      </c>
      <c r="M85" s="88" t="s">
        <v>144</v>
      </c>
      <c r="N85" s="88" t="s">
        <v>145</v>
      </c>
      <c r="O85" s="89" t="s">
        <v>376</v>
      </c>
      <c r="P85" s="89" t="s">
        <v>377</v>
      </c>
    </row>
    <row r="86" spans="1:16" ht="12.75" customHeight="1" x14ac:dyDescent="0.2">
      <c r="A86" s="2" t="str">
        <f t="shared" si="6"/>
        <v> ASS 120.126 </v>
      </c>
      <c r="B86" s="5" t="str">
        <f t="shared" si="7"/>
        <v>II</v>
      </c>
      <c r="C86" s="2">
        <f t="shared" si="8"/>
        <v>45795.171199999997</v>
      </c>
      <c r="D86" t="str">
        <f t="shared" si="9"/>
        <v>vis</v>
      </c>
      <c r="E86">
        <f>VLOOKUP(C86,Active!C$21:E$969,3,FALSE)</f>
        <v>2576.464243718056</v>
      </c>
      <c r="F86" s="5" t="s">
        <v>140</v>
      </c>
      <c r="G86" t="str">
        <f t="shared" si="10"/>
        <v>45795.1712</v>
      </c>
      <c r="H86" s="2">
        <f t="shared" si="11"/>
        <v>2576.5</v>
      </c>
      <c r="I86" s="87" t="s">
        <v>381</v>
      </c>
      <c r="J86" s="88" t="s">
        <v>382</v>
      </c>
      <c r="K86" s="87">
        <v>2576.5</v>
      </c>
      <c r="L86" s="87" t="s">
        <v>383</v>
      </c>
      <c r="M86" s="88" t="s">
        <v>144</v>
      </c>
      <c r="N86" s="88" t="s">
        <v>145</v>
      </c>
      <c r="O86" s="89" t="s">
        <v>376</v>
      </c>
      <c r="P86" s="89" t="s">
        <v>377</v>
      </c>
    </row>
    <row r="87" spans="1:16" ht="12.75" customHeight="1" x14ac:dyDescent="0.2">
      <c r="A87" s="2" t="str">
        <f t="shared" si="6"/>
        <v> AAP 263.165 </v>
      </c>
      <c r="B87" s="5" t="str">
        <f t="shared" si="7"/>
        <v>I</v>
      </c>
      <c r="C87" s="2">
        <f t="shared" si="8"/>
        <v>45809.444499999998</v>
      </c>
      <c r="D87" t="str">
        <f t="shared" si="9"/>
        <v>vis</v>
      </c>
      <c r="E87">
        <f>VLOOKUP(C87,Active!C$21:E$969,3,FALSE)</f>
        <v>2608.9974720209384</v>
      </c>
      <c r="F87" s="5" t="s">
        <v>140</v>
      </c>
      <c r="G87" t="str">
        <f t="shared" si="10"/>
        <v>45809.4445</v>
      </c>
      <c r="H87" s="2">
        <f t="shared" si="11"/>
        <v>2609</v>
      </c>
      <c r="I87" s="87" t="s">
        <v>384</v>
      </c>
      <c r="J87" s="88" t="s">
        <v>385</v>
      </c>
      <c r="K87" s="87">
        <v>2609</v>
      </c>
      <c r="L87" s="87" t="s">
        <v>386</v>
      </c>
      <c r="M87" s="88" t="s">
        <v>144</v>
      </c>
      <c r="N87" s="88" t="s">
        <v>145</v>
      </c>
      <c r="O87" s="89" t="s">
        <v>387</v>
      </c>
      <c r="P87" s="89" t="s">
        <v>77</v>
      </c>
    </row>
    <row r="88" spans="1:16" ht="12.75" customHeight="1" x14ac:dyDescent="0.2">
      <c r="A88" s="2" t="str">
        <f t="shared" si="6"/>
        <v> ASS 120.126 </v>
      </c>
      <c r="B88" s="5" t="str">
        <f t="shared" si="7"/>
        <v>I</v>
      </c>
      <c r="C88" s="2">
        <f t="shared" si="8"/>
        <v>45821.2742</v>
      </c>
      <c r="D88" t="str">
        <f t="shared" si="9"/>
        <v>vis</v>
      </c>
      <c r="E88">
        <f>VLOOKUP(C88,Active!C$21:E$969,3,FALSE)</f>
        <v>2635.9609864748245</v>
      </c>
      <c r="F88" s="5" t="s">
        <v>140</v>
      </c>
      <c r="G88" t="str">
        <f t="shared" si="10"/>
        <v>45821.2742</v>
      </c>
      <c r="H88" s="2">
        <f t="shared" si="11"/>
        <v>2636</v>
      </c>
      <c r="I88" s="87" t="s">
        <v>388</v>
      </c>
      <c r="J88" s="88" t="s">
        <v>389</v>
      </c>
      <c r="K88" s="87">
        <v>2636</v>
      </c>
      <c r="L88" s="87" t="s">
        <v>390</v>
      </c>
      <c r="M88" s="88" t="s">
        <v>144</v>
      </c>
      <c r="N88" s="88" t="s">
        <v>145</v>
      </c>
      <c r="O88" s="89" t="s">
        <v>376</v>
      </c>
      <c r="P88" s="89" t="s">
        <v>377</v>
      </c>
    </row>
    <row r="89" spans="1:16" ht="12.75" customHeight="1" x14ac:dyDescent="0.2">
      <c r="A89" s="2" t="str">
        <f t="shared" si="6"/>
        <v> BAC 42.331 </v>
      </c>
      <c r="B89" s="5" t="str">
        <f t="shared" si="7"/>
        <v>I</v>
      </c>
      <c r="C89" s="2">
        <f t="shared" si="8"/>
        <v>45836.640200000002</v>
      </c>
      <c r="D89" t="str">
        <f t="shared" si="9"/>
        <v>vis</v>
      </c>
      <c r="E89">
        <f>VLOOKUP(C89,Active!C$21:E$969,3,FALSE)</f>
        <v>2670.9848132074035</v>
      </c>
      <c r="F89" s="5" t="s">
        <v>140</v>
      </c>
      <c r="G89" t="str">
        <f t="shared" si="10"/>
        <v>45836.6402</v>
      </c>
      <c r="H89" s="2">
        <f t="shared" si="11"/>
        <v>2671</v>
      </c>
      <c r="I89" s="87" t="s">
        <v>391</v>
      </c>
      <c r="J89" s="88" t="s">
        <v>392</v>
      </c>
      <c r="K89" s="87">
        <v>2671</v>
      </c>
      <c r="L89" s="87" t="s">
        <v>393</v>
      </c>
      <c r="M89" s="88" t="s">
        <v>144</v>
      </c>
      <c r="N89" s="88" t="s">
        <v>145</v>
      </c>
      <c r="O89" s="89" t="s">
        <v>369</v>
      </c>
      <c r="P89" s="89" t="s">
        <v>64</v>
      </c>
    </row>
    <row r="90" spans="1:16" ht="12.75" customHeight="1" x14ac:dyDescent="0.2">
      <c r="A90" s="2" t="str">
        <f t="shared" si="6"/>
        <v> AAP 263.165 </v>
      </c>
      <c r="B90" s="5" t="str">
        <f t="shared" si="7"/>
        <v>I</v>
      </c>
      <c r="C90" s="2">
        <f t="shared" si="8"/>
        <v>46040.651899999997</v>
      </c>
      <c r="D90" t="str">
        <f t="shared" si="9"/>
        <v>vis</v>
      </c>
      <c r="E90">
        <f>VLOOKUP(C90,Active!C$21:E$969,3,FALSE)</f>
        <v>3135.9900476352268</v>
      </c>
      <c r="F90" s="5" t="s">
        <v>140</v>
      </c>
      <c r="G90" t="str">
        <f t="shared" si="10"/>
        <v>46040.6519</v>
      </c>
      <c r="H90" s="2">
        <f t="shared" si="11"/>
        <v>3136</v>
      </c>
      <c r="I90" s="87" t="s">
        <v>394</v>
      </c>
      <c r="J90" s="88" t="s">
        <v>395</v>
      </c>
      <c r="K90" s="87">
        <v>3136</v>
      </c>
      <c r="L90" s="87" t="s">
        <v>396</v>
      </c>
      <c r="M90" s="88" t="s">
        <v>144</v>
      </c>
      <c r="N90" s="88" t="s">
        <v>145</v>
      </c>
      <c r="O90" s="89" t="s">
        <v>387</v>
      </c>
      <c r="P90" s="89" t="s">
        <v>77</v>
      </c>
    </row>
    <row r="91" spans="1:16" ht="12.75" customHeight="1" x14ac:dyDescent="0.2">
      <c r="A91" s="2" t="str">
        <f t="shared" si="6"/>
        <v> AAP 263.165 </v>
      </c>
      <c r="B91" s="5" t="str">
        <f t="shared" si="7"/>
        <v>I</v>
      </c>
      <c r="C91" s="2">
        <f t="shared" si="8"/>
        <v>46047.672200000001</v>
      </c>
      <c r="D91" t="str">
        <f t="shared" si="9"/>
        <v>vis</v>
      </c>
      <c r="E91">
        <f>VLOOKUP(C91,Active!C$21:E$969,3,FALSE)</f>
        <v>3151.9914644522796</v>
      </c>
      <c r="F91" s="5" t="s">
        <v>140</v>
      </c>
      <c r="G91" t="str">
        <f t="shared" si="10"/>
        <v>46047.6722</v>
      </c>
      <c r="H91" s="2">
        <f t="shared" si="11"/>
        <v>3152</v>
      </c>
      <c r="I91" s="87" t="s">
        <v>397</v>
      </c>
      <c r="J91" s="88" t="s">
        <v>398</v>
      </c>
      <c r="K91" s="87">
        <v>3152</v>
      </c>
      <c r="L91" s="87" t="s">
        <v>399</v>
      </c>
      <c r="M91" s="88" t="s">
        <v>144</v>
      </c>
      <c r="N91" s="88" t="s">
        <v>145</v>
      </c>
      <c r="O91" s="89" t="s">
        <v>387</v>
      </c>
      <c r="P91" s="89" t="s">
        <v>77</v>
      </c>
    </row>
    <row r="92" spans="1:16" ht="12.75" customHeight="1" x14ac:dyDescent="0.2">
      <c r="A92" s="2" t="str">
        <f t="shared" si="6"/>
        <v> AAP 263.165 </v>
      </c>
      <c r="B92" s="5" t="str">
        <f t="shared" si="7"/>
        <v>II</v>
      </c>
      <c r="C92" s="2">
        <f t="shared" si="8"/>
        <v>46093.521999999997</v>
      </c>
      <c r="D92" t="str">
        <f t="shared" si="9"/>
        <v>vis</v>
      </c>
      <c r="E92">
        <f>VLOOKUP(C92,Active!C$21:E$969,3,FALSE)</f>
        <v>3256.4972207273731</v>
      </c>
      <c r="F92" s="5" t="s">
        <v>140</v>
      </c>
      <c r="G92" t="str">
        <f t="shared" si="10"/>
        <v>46093.5220</v>
      </c>
      <c r="H92" s="2">
        <f t="shared" si="11"/>
        <v>3256.5</v>
      </c>
      <c r="I92" s="87" t="s">
        <v>400</v>
      </c>
      <c r="J92" s="88" t="s">
        <v>401</v>
      </c>
      <c r="K92" s="87">
        <v>3256.5</v>
      </c>
      <c r="L92" s="87" t="s">
        <v>318</v>
      </c>
      <c r="M92" s="88" t="s">
        <v>144</v>
      </c>
      <c r="N92" s="88" t="s">
        <v>145</v>
      </c>
      <c r="O92" s="89" t="s">
        <v>387</v>
      </c>
      <c r="P92" s="89" t="s">
        <v>77</v>
      </c>
    </row>
    <row r="93" spans="1:16" ht="12.75" customHeight="1" x14ac:dyDescent="0.2">
      <c r="A93" s="2" t="str">
        <f t="shared" si="6"/>
        <v> AAP 263.165 </v>
      </c>
      <c r="B93" s="5" t="str">
        <f t="shared" si="7"/>
        <v>II</v>
      </c>
      <c r="C93" s="2">
        <f t="shared" si="8"/>
        <v>46100.540699999998</v>
      </c>
      <c r="D93" t="str">
        <f t="shared" si="9"/>
        <v>vis</v>
      </c>
      <c r="E93">
        <f>VLOOKUP(C93,Active!C$21:E$969,3,FALSE)</f>
        <v>3272.4949906537004</v>
      </c>
      <c r="F93" s="5" t="s">
        <v>140</v>
      </c>
      <c r="G93" t="str">
        <f t="shared" si="10"/>
        <v>46100.5407</v>
      </c>
      <c r="H93" s="2">
        <f t="shared" si="11"/>
        <v>3272.5</v>
      </c>
      <c r="I93" s="87" t="s">
        <v>402</v>
      </c>
      <c r="J93" s="88" t="s">
        <v>403</v>
      </c>
      <c r="K93" s="87">
        <v>3272.5</v>
      </c>
      <c r="L93" s="87" t="s">
        <v>404</v>
      </c>
      <c r="M93" s="88" t="s">
        <v>144</v>
      </c>
      <c r="N93" s="88" t="s">
        <v>145</v>
      </c>
      <c r="O93" s="89" t="s">
        <v>387</v>
      </c>
      <c r="P93" s="89" t="s">
        <v>77</v>
      </c>
    </row>
    <row r="94" spans="1:16" ht="12.75" customHeight="1" x14ac:dyDescent="0.2">
      <c r="A94" s="2" t="str">
        <f t="shared" si="6"/>
        <v> AAP 263.165 </v>
      </c>
      <c r="B94" s="5" t="str">
        <f t="shared" si="7"/>
        <v>II</v>
      </c>
      <c r="C94" s="2">
        <f t="shared" si="8"/>
        <v>46497.591099999998</v>
      </c>
      <c r="D94" t="str">
        <f t="shared" si="9"/>
        <v>vis</v>
      </c>
      <c r="E94">
        <f>VLOOKUP(C94,Active!C$21:E$969,3,FALSE)</f>
        <v>4177.4946271042818</v>
      </c>
      <c r="F94" s="5" t="s">
        <v>140</v>
      </c>
      <c r="G94" t="str">
        <f t="shared" si="10"/>
        <v>46497.5911</v>
      </c>
      <c r="H94" s="2">
        <f t="shared" si="11"/>
        <v>4177.5</v>
      </c>
      <c r="I94" s="87" t="s">
        <v>405</v>
      </c>
      <c r="J94" s="88" t="s">
        <v>406</v>
      </c>
      <c r="K94" s="87">
        <v>4177.5</v>
      </c>
      <c r="L94" s="87" t="s">
        <v>407</v>
      </c>
      <c r="M94" s="88" t="s">
        <v>144</v>
      </c>
      <c r="N94" s="88" t="s">
        <v>145</v>
      </c>
      <c r="O94" s="89" t="s">
        <v>387</v>
      </c>
      <c r="P94" s="89" t="s">
        <v>77</v>
      </c>
    </row>
    <row r="95" spans="1:16" ht="12.75" customHeight="1" x14ac:dyDescent="0.2">
      <c r="A95" s="2" t="str">
        <f t="shared" si="6"/>
        <v> AAP 263.165 </v>
      </c>
      <c r="B95" s="5" t="str">
        <f t="shared" si="7"/>
        <v>I</v>
      </c>
      <c r="C95" s="2">
        <f t="shared" si="8"/>
        <v>46499.5648</v>
      </c>
      <c r="D95" t="str">
        <f t="shared" si="9"/>
        <v>vis</v>
      </c>
      <c r="E95">
        <f>VLOOKUP(C95,Active!C$21:E$969,3,FALSE)</f>
        <v>4181.9932947355564</v>
      </c>
      <c r="F95" s="5" t="s">
        <v>140</v>
      </c>
      <c r="G95" t="str">
        <f t="shared" si="10"/>
        <v>46499.5648</v>
      </c>
      <c r="H95" s="2">
        <f t="shared" si="11"/>
        <v>4182</v>
      </c>
      <c r="I95" s="87" t="s">
        <v>408</v>
      </c>
      <c r="J95" s="88" t="s">
        <v>409</v>
      </c>
      <c r="K95" s="87">
        <v>4182</v>
      </c>
      <c r="L95" s="87" t="s">
        <v>410</v>
      </c>
      <c r="M95" s="88" t="s">
        <v>144</v>
      </c>
      <c r="N95" s="88" t="s">
        <v>145</v>
      </c>
      <c r="O95" s="89" t="s">
        <v>387</v>
      </c>
      <c r="P95" s="89" t="s">
        <v>77</v>
      </c>
    </row>
    <row r="96" spans="1:16" ht="12.75" customHeight="1" x14ac:dyDescent="0.2">
      <c r="A96" s="2" t="str">
        <f t="shared" si="6"/>
        <v> AAP 263.165 </v>
      </c>
      <c r="B96" s="5" t="str">
        <f t="shared" si="7"/>
        <v>I</v>
      </c>
      <c r="C96" s="2">
        <f t="shared" si="8"/>
        <v>46506.584499999997</v>
      </c>
      <c r="D96" t="str">
        <f t="shared" si="9"/>
        <v>vis</v>
      </c>
      <c r="E96">
        <f>VLOOKUP(C96,Active!C$21:E$969,3,FALSE)</f>
        <v>4197.9933439685747</v>
      </c>
      <c r="F96" s="5" t="s">
        <v>140</v>
      </c>
      <c r="G96" t="str">
        <f t="shared" si="10"/>
        <v>46506.5845</v>
      </c>
      <c r="H96" s="2">
        <f t="shared" si="11"/>
        <v>4198</v>
      </c>
      <c r="I96" s="87" t="s">
        <v>411</v>
      </c>
      <c r="J96" s="88" t="s">
        <v>412</v>
      </c>
      <c r="K96" s="87">
        <v>4198</v>
      </c>
      <c r="L96" s="87" t="s">
        <v>410</v>
      </c>
      <c r="M96" s="88" t="s">
        <v>144</v>
      </c>
      <c r="N96" s="88" t="s">
        <v>145</v>
      </c>
      <c r="O96" s="89" t="s">
        <v>387</v>
      </c>
      <c r="P96" s="89" t="s">
        <v>77</v>
      </c>
    </row>
    <row r="97" spans="1:16" ht="12.75" customHeight="1" x14ac:dyDescent="0.2">
      <c r="A97" s="2" t="str">
        <f t="shared" si="6"/>
        <v>IBVS 4435 </v>
      </c>
      <c r="B97" s="5" t="str">
        <f t="shared" si="7"/>
        <v>I</v>
      </c>
      <c r="C97" s="2">
        <f t="shared" si="8"/>
        <v>46514.481299999999</v>
      </c>
      <c r="D97" t="str">
        <f t="shared" si="9"/>
        <v>vis</v>
      </c>
      <c r="E97">
        <f>VLOOKUP(C97,Active!C$21:E$969,3,FALSE)</f>
        <v>4215.9925731070543</v>
      </c>
      <c r="F97" s="5" t="s">
        <v>140</v>
      </c>
      <c r="G97" t="str">
        <f t="shared" si="10"/>
        <v>46514.4813</v>
      </c>
      <c r="H97" s="2">
        <f t="shared" si="11"/>
        <v>4216</v>
      </c>
      <c r="I97" s="87" t="s">
        <v>413</v>
      </c>
      <c r="J97" s="88" t="s">
        <v>414</v>
      </c>
      <c r="K97" s="87">
        <v>4216</v>
      </c>
      <c r="L97" s="87" t="s">
        <v>415</v>
      </c>
      <c r="M97" s="88" t="s">
        <v>144</v>
      </c>
      <c r="N97" s="88" t="s">
        <v>145</v>
      </c>
      <c r="O97" s="89" t="s">
        <v>361</v>
      </c>
      <c r="P97" s="90" t="s">
        <v>362</v>
      </c>
    </row>
    <row r="98" spans="1:16" ht="12.75" customHeight="1" x14ac:dyDescent="0.2">
      <c r="A98" s="2" t="str">
        <f t="shared" si="6"/>
        <v>IBVS 4435 </v>
      </c>
      <c r="B98" s="5" t="str">
        <f t="shared" si="7"/>
        <v>I</v>
      </c>
      <c r="C98" s="2">
        <f t="shared" si="8"/>
        <v>46515.3586</v>
      </c>
      <c r="D98" t="str">
        <f t="shared" si="9"/>
        <v>vis</v>
      </c>
      <c r="E98">
        <f>VLOOKUP(C98,Active!C$21:E$969,3,FALSE)</f>
        <v>4217.992208873844</v>
      </c>
      <c r="F98" s="5" t="s">
        <v>140</v>
      </c>
      <c r="G98" t="str">
        <f t="shared" si="10"/>
        <v>46515.3586</v>
      </c>
      <c r="H98" s="2">
        <f t="shared" si="11"/>
        <v>4218</v>
      </c>
      <c r="I98" s="87" t="s">
        <v>416</v>
      </c>
      <c r="J98" s="88" t="s">
        <v>417</v>
      </c>
      <c r="K98" s="87">
        <v>4218</v>
      </c>
      <c r="L98" s="87" t="s">
        <v>418</v>
      </c>
      <c r="M98" s="88" t="s">
        <v>144</v>
      </c>
      <c r="N98" s="88" t="s">
        <v>145</v>
      </c>
      <c r="O98" s="89" t="s">
        <v>361</v>
      </c>
      <c r="P98" s="90" t="s">
        <v>362</v>
      </c>
    </row>
    <row r="99" spans="1:16" ht="12.75" customHeight="1" x14ac:dyDescent="0.2">
      <c r="A99" s="2" t="str">
        <f t="shared" si="6"/>
        <v> BAC 42.331 </v>
      </c>
      <c r="B99" s="5" t="str">
        <f t="shared" si="7"/>
        <v>I</v>
      </c>
      <c r="C99" s="2">
        <f t="shared" si="8"/>
        <v>46523.683499999999</v>
      </c>
      <c r="D99" t="str">
        <f t="shared" si="9"/>
        <v>vis</v>
      </c>
      <c r="E99">
        <f>VLOOKUP(C99,Active!C$21:E$969,3,FALSE)</f>
        <v>4236.9672092100409</v>
      </c>
      <c r="F99" s="5" t="s">
        <v>140</v>
      </c>
      <c r="G99" t="str">
        <f t="shared" si="10"/>
        <v>46523.6835</v>
      </c>
      <c r="H99" s="2">
        <f t="shared" si="11"/>
        <v>4237</v>
      </c>
      <c r="I99" s="87" t="s">
        <v>419</v>
      </c>
      <c r="J99" s="88" t="s">
        <v>420</v>
      </c>
      <c r="K99" s="87">
        <v>4237</v>
      </c>
      <c r="L99" s="87" t="s">
        <v>421</v>
      </c>
      <c r="M99" s="88" t="s">
        <v>144</v>
      </c>
      <c r="N99" s="88" t="s">
        <v>145</v>
      </c>
      <c r="O99" s="89" t="s">
        <v>369</v>
      </c>
      <c r="P99" s="89" t="s">
        <v>64</v>
      </c>
    </row>
    <row r="100" spans="1:16" ht="12.75" customHeight="1" x14ac:dyDescent="0.2">
      <c r="A100" s="2" t="str">
        <f t="shared" si="6"/>
        <v> BAC 42.331 </v>
      </c>
      <c r="B100" s="5" t="str">
        <f t="shared" si="7"/>
        <v>I</v>
      </c>
      <c r="C100" s="2">
        <f t="shared" si="8"/>
        <v>46534.658499999998</v>
      </c>
      <c r="D100" t="str">
        <f t="shared" si="9"/>
        <v>vis</v>
      </c>
      <c r="E100">
        <f>VLOOKUP(C100,Active!C$21:E$969,3,FALSE)</f>
        <v>4261.9826002285208</v>
      </c>
      <c r="F100" s="5" t="s">
        <v>140</v>
      </c>
      <c r="G100" t="str">
        <f t="shared" si="10"/>
        <v>46534.6585</v>
      </c>
      <c r="H100" s="2">
        <f t="shared" si="11"/>
        <v>4262</v>
      </c>
      <c r="I100" s="87" t="s">
        <v>422</v>
      </c>
      <c r="J100" s="88" t="s">
        <v>423</v>
      </c>
      <c r="K100" s="87">
        <v>4262</v>
      </c>
      <c r="L100" s="87" t="s">
        <v>424</v>
      </c>
      <c r="M100" s="88" t="s">
        <v>144</v>
      </c>
      <c r="N100" s="88" t="s">
        <v>145</v>
      </c>
      <c r="O100" s="89" t="s">
        <v>369</v>
      </c>
      <c r="P100" s="89" t="s">
        <v>64</v>
      </c>
    </row>
    <row r="101" spans="1:16" ht="12.75" customHeight="1" x14ac:dyDescent="0.2">
      <c r="A101" s="2" t="str">
        <f t="shared" si="6"/>
        <v> BBS 88 </v>
      </c>
      <c r="B101" s="5" t="str">
        <f t="shared" si="7"/>
        <v>I</v>
      </c>
      <c r="C101" s="2">
        <f t="shared" si="8"/>
        <v>47288.398000000001</v>
      </c>
      <c r="D101" t="str">
        <f t="shared" si="9"/>
        <v>vis</v>
      </c>
      <c r="E101">
        <f>VLOOKUP(C101,Active!C$21:E$969,3,FALSE)</f>
        <v>5979.9860916705293</v>
      </c>
      <c r="F101" s="5" t="s">
        <v>140</v>
      </c>
      <c r="G101" t="str">
        <f t="shared" si="10"/>
        <v>47288.398</v>
      </c>
      <c r="H101" s="2">
        <f t="shared" si="11"/>
        <v>5980</v>
      </c>
      <c r="I101" s="87" t="s">
        <v>425</v>
      </c>
      <c r="J101" s="88" t="s">
        <v>426</v>
      </c>
      <c r="K101" s="87">
        <v>5980</v>
      </c>
      <c r="L101" s="87" t="s">
        <v>427</v>
      </c>
      <c r="M101" s="88" t="s">
        <v>144</v>
      </c>
      <c r="N101" s="88" t="s">
        <v>145</v>
      </c>
      <c r="O101" s="89" t="s">
        <v>330</v>
      </c>
      <c r="P101" s="89" t="s">
        <v>428</v>
      </c>
    </row>
    <row r="102" spans="1:16" ht="12.75" customHeight="1" x14ac:dyDescent="0.2">
      <c r="A102" s="2" t="str">
        <f t="shared" si="6"/>
        <v> AAP 263.165 </v>
      </c>
      <c r="B102" s="5" t="str">
        <f t="shared" si="7"/>
        <v>I</v>
      </c>
      <c r="C102" s="2">
        <f t="shared" si="8"/>
        <v>47578.394</v>
      </c>
      <c r="D102" t="str">
        <f t="shared" si="9"/>
        <v>vis</v>
      </c>
      <c r="E102">
        <f>VLOOKUP(C102,Active!C$21:E$969,3,FALSE)</f>
        <v>6640.975917073355</v>
      </c>
      <c r="F102" s="5" t="s">
        <v>140</v>
      </c>
      <c r="G102" t="str">
        <f t="shared" si="10"/>
        <v>47578.3940</v>
      </c>
      <c r="H102" s="2">
        <f t="shared" si="11"/>
        <v>6641</v>
      </c>
      <c r="I102" s="87" t="s">
        <v>429</v>
      </c>
      <c r="J102" s="88" t="s">
        <v>430</v>
      </c>
      <c r="K102" s="87">
        <v>6641</v>
      </c>
      <c r="L102" s="87" t="s">
        <v>431</v>
      </c>
      <c r="M102" s="88" t="s">
        <v>144</v>
      </c>
      <c r="N102" s="88" t="s">
        <v>145</v>
      </c>
      <c r="O102" s="89" t="s">
        <v>432</v>
      </c>
      <c r="P102" s="89" t="s">
        <v>77</v>
      </c>
    </row>
    <row r="103" spans="1:16" ht="12.75" customHeight="1" x14ac:dyDescent="0.2">
      <c r="A103" s="2" t="str">
        <f t="shared" si="6"/>
        <v> AAP 263.165 </v>
      </c>
      <c r="B103" s="5" t="str">
        <f t="shared" si="7"/>
        <v>I</v>
      </c>
      <c r="C103" s="2">
        <f t="shared" si="8"/>
        <v>47603.4067</v>
      </c>
      <c r="D103" t="str">
        <f t="shared" si="9"/>
        <v>vis</v>
      </c>
      <c r="E103">
        <f>VLOOKUP(C103,Active!C$21:E$969,3,FALSE)</f>
        <v>6697.9875317364986</v>
      </c>
      <c r="F103" s="5" t="s">
        <v>140</v>
      </c>
      <c r="G103" t="str">
        <f t="shared" si="10"/>
        <v>47603.4067</v>
      </c>
      <c r="H103" s="2">
        <f t="shared" si="11"/>
        <v>6698</v>
      </c>
      <c r="I103" s="87" t="s">
        <v>433</v>
      </c>
      <c r="J103" s="88" t="s">
        <v>434</v>
      </c>
      <c r="K103" s="87">
        <v>6698</v>
      </c>
      <c r="L103" s="87" t="s">
        <v>435</v>
      </c>
      <c r="M103" s="88" t="s">
        <v>144</v>
      </c>
      <c r="N103" s="88" t="s">
        <v>145</v>
      </c>
      <c r="O103" s="89" t="s">
        <v>432</v>
      </c>
      <c r="P103" s="89" t="s">
        <v>77</v>
      </c>
    </row>
    <row r="104" spans="1:16" ht="12.75" customHeight="1" x14ac:dyDescent="0.2">
      <c r="A104" s="2" t="str">
        <f t="shared" si="6"/>
        <v> AAP 263.165 </v>
      </c>
      <c r="B104" s="5" t="str">
        <f t="shared" si="7"/>
        <v>I</v>
      </c>
      <c r="C104" s="2">
        <f t="shared" si="8"/>
        <v>47604.279499999997</v>
      </c>
      <c r="D104" t="str">
        <f t="shared" si="9"/>
        <v>vis</v>
      </c>
      <c r="E104">
        <f>VLOOKUP(C104,Active!C$21:E$969,3,FALSE)</f>
        <v>6699.9769106231379</v>
      </c>
      <c r="F104" s="5" t="s">
        <v>140</v>
      </c>
      <c r="G104" t="str">
        <f t="shared" si="10"/>
        <v>47604.2795</v>
      </c>
      <c r="H104" s="2">
        <f t="shared" si="11"/>
        <v>6700</v>
      </c>
      <c r="I104" s="87" t="s">
        <v>436</v>
      </c>
      <c r="J104" s="88" t="s">
        <v>437</v>
      </c>
      <c r="K104" s="87">
        <v>6700</v>
      </c>
      <c r="L104" s="87" t="s">
        <v>438</v>
      </c>
      <c r="M104" s="88" t="s">
        <v>144</v>
      </c>
      <c r="N104" s="88" t="s">
        <v>145</v>
      </c>
      <c r="O104" s="89" t="s">
        <v>432</v>
      </c>
      <c r="P104" s="89" t="s">
        <v>77</v>
      </c>
    </row>
    <row r="105" spans="1:16" ht="12.75" customHeight="1" x14ac:dyDescent="0.2">
      <c r="A105" s="2" t="str">
        <f t="shared" si="6"/>
        <v> AAP 263.165 </v>
      </c>
      <c r="B105" s="5" t="str">
        <f t="shared" si="7"/>
        <v>II</v>
      </c>
      <c r="C105" s="2">
        <f t="shared" si="8"/>
        <v>47604.504300000001</v>
      </c>
      <c r="D105" t="str">
        <f t="shared" si="9"/>
        <v>vis</v>
      </c>
      <c r="E105">
        <f>VLOOKUP(C105,Active!C$21:E$969,3,FALSE)</f>
        <v>6700.4892987690191</v>
      </c>
      <c r="F105" s="5" t="s">
        <v>140</v>
      </c>
      <c r="G105" t="str">
        <f t="shared" si="10"/>
        <v>47604.5043</v>
      </c>
      <c r="H105" s="2">
        <f t="shared" si="11"/>
        <v>6700.5</v>
      </c>
      <c r="I105" s="87" t="s">
        <v>439</v>
      </c>
      <c r="J105" s="88" t="s">
        <v>440</v>
      </c>
      <c r="K105" s="87">
        <v>6700.5</v>
      </c>
      <c r="L105" s="87" t="s">
        <v>441</v>
      </c>
      <c r="M105" s="88" t="s">
        <v>144</v>
      </c>
      <c r="N105" s="88" t="s">
        <v>145</v>
      </c>
      <c r="O105" s="89" t="s">
        <v>432</v>
      </c>
      <c r="P105" s="89" t="s">
        <v>77</v>
      </c>
    </row>
    <row r="106" spans="1:16" ht="12.75" customHeight="1" x14ac:dyDescent="0.2">
      <c r="A106" s="2" t="str">
        <f t="shared" si="6"/>
        <v> AAP 263.165 </v>
      </c>
      <c r="B106" s="5" t="str">
        <f t="shared" si="7"/>
        <v>I</v>
      </c>
      <c r="C106" s="2">
        <f t="shared" si="8"/>
        <v>47899.547700000003</v>
      </c>
      <c r="D106" t="str">
        <f t="shared" si="9"/>
        <v>vis</v>
      </c>
      <c r="E106">
        <f>VLOOKUP(C106,Active!C$21:E$969,3,FALSE)</f>
        <v>7372.9836968029849</v>
      </c>
      <c r="F106" s="5" t="s">
        <v>140</v>
      </c>
      <c r="G106" t="str">
        <f t="shared" si="10"/>
        <v>47899.5477</v>
      </c>
      <c r="H106" s="2">
        <f t="shared" si="11"/>
        <v>7373</v>
      </c>
      <c r="I106" s="87" t="s">
        <v>442</v>
      </c>
      <c r="J106" s="88" t="s">
        <v>443</v>
      </c>
      <c r="K106" s="87">
        <v>7373</v>
      </c>
      <c r="L106" s="87" t="s">
        <v>444</v>
      </c>
      <c r="M106" s="88" t="s">
        <v>144</v>
      </c>
      <c r="N106" s="88" t="s">
        <v>145</v>
      </c>
      <c r="O106" s="89" t="s">
        <v>432</v>
      </c>
      <c r="P106" s="89" t="s">
        <v>77</v>
      </c>
    </row>
    <row r="107" spans="1:16" ht="12.75" customHeight="1" x14ac:dyDescent="0.2">
      <c r="A107" s="2" t="str">
        <f t="shared" si="6"/>
        <v> AAP 263.165 </v>
      </c>
      <c r="B107" s="5" t="str">
        <f t="shared" si="7"/>
        <v>I</v>
      </c>
      <c r="C107" s="2">
        <f t="shared" si="8"/>
        <v>47903.495499999997</v>
      </c>
      <c r="D107" t="str">
        <f t="shared" si="9"/>
        <v>vis</v>
      </c>
      <c r="E107">
        <f>VLOOKUP(C107,Active!C$21:E$969,3,FALSE)</f>
        <v>7381.9819437881906</v>
      </c>
      <c r="F107" s="5" t="s">
        <v>140</v>
      </c>
      <c r="G107" t="str">
        <f t="shared" si="10"/>
        <v>47903.4955</v>
      </c>
      <c r="H107" s="2">
        <f t="shared" si="11"/>
        <v>7382</v>
      </c>
      <c r="I107" s="87" t="s">
        <v>445</v>
      </c>
      <c r="J107" s="88" t="s">
        <v>446</v>
      </c>
      <c r="K107" s="87">
        <v>7382</v>
      </c>
      <c r="L107" s="87" t="s">
        <v>447</v>
      </c>
      <c r="M107" s="88" t="s">
        <v>144</v>
      </c>
      <c r="N107" s="88" t="s">
        <v>145</v>
      </c>
      <c r="O107" s="89" t="s">
        <v>432</v>
      </c>
      <c r="P107" s="89" t="s">
        <v>77</v>
      </c>
    </row>
    <row r="108" spans="1:16" ht="12.75" customHeight="1" x14ac:dyDescent="0.2">
      <c r="A108" s="2" t="str">
        <f t="shared" si="6"/>
        <v> AAP 263.165 </v>
      </c>
      <c r="B108" s="5" t="str">
        <f t="shared" si="7"/>
        <v>I</v>
      </c>
      <c r="C108" s="2">
        <f t="shared" si="8"/>
        <v>47906.569499999998</v>
      </c>
      <c r="D108" t="str">
        <f t="shared" si="9"/>
        <v>vis</v>
      </c>
      <c r="E108">
        <f>VLOOKUP(C108,Active!C$21:E$969,3,FALSE)</f>
        <v>7388.988532580066</v>
      </c>
      <c r="F108" s="5" t="s">
        <v>140</v>
      </c>
      <c r="G108" t="str">
        <f t="shared" si="10"/>
        <v>47906.5695</v>
      </c>
      <c r="H108" s="2">
        <f t="shared" si="11"/>
        <v>7389</v>
      </c>
      <c r="I108" s="87" t="s">
        <v>448</v>
      </c>
      <c r="J108" s="88" t="s">
        <v>449</v>
      </c>
      <c r="K108" s="87">
        <v>7389</v>
      </c>
      <c r="L108" s="87" t="s">
        <v>450</v>
      </c>
      <c r="M108" s="88" t="s">
        <v>144</v>
      </c>
      <c r="N108" s="88" t="s">
        <v>145</v>
      </c>
      <c r="O108" s="89" t="s">
        <v>432</v>
      </c>
      <c r="P108" s="89" t="s">
        <v>77</v>
      </c>
    </row>
    <row r="109" spans="1:16" ht="12.75" customHeight="1" x14ac:dyDescent="0.2">
      <c r="A109" s="2" t="str">
        <f t="shared" si="6"/>
        <v> AAP 263.165 </v>
      </c>
      <c r="B109" s="5" t="str">
        <f t="shared" si="7"/>
        <v>II</v>
      </c>
      <c r="C109" s="2">
        <f t="shared" si="8"/>
        <v>47930.472000000002</v>
      </c>
      <c r="D109" t="str">
        <f t="shared" si="9"/>
        <v>vis</v>
      </c>
      <c r="E109">
        <f>VLOOKUP(C109,Active!C$21:E$969,3,FALSE)</f>
        <v>7443.4696609462972</v>
      </c>
      <c r="F109" s="5" t="s">
        <v>140</v>
      </c>
      <c r="G109" t="str">
        <f t="shared" si="10"/>
        <v>47930.4720</v>
      </c>
      <c r="H109" s="2">
        <f t="shared" si="11"/>
        <v>7443.5</v>
      </c>
      <c r="I109" s="87" t="s">
        <v>451</v>
      </c>
      <c r="J109" s="88" t="s">
        <v>452</v>
      </c>
      <c r="K109" s="87">
        <v>7443.5</v>
      </c>
      <c r="L109" s="87" t="s">
        <v>453</v>
      </c>
      <c r="M109" s="88" t="s">
        <v>144</v>
      </c>
      <c r="N109" s="88" t="s">
        <v>145</v>
      </c>
      <c r="O109" s="89" t="s">
        <v>432</v>
      </c>
      <c r="P109" s="89" t="s">
        <v>77</v>
      </c>
    </row>
    <row r="110" spans="1:16" ht="12.75" customHeight="1" x14ac:dyDescent="0.2">
      <c r="A110" s="2" t="str">
        <f t="shared" si="6"/>
        <v> BBS 94 </v>
      </c>
      <c r="B110" s="5" t="str">
        <f t="shared" si="7"/>
        <v>I</v>
      </c>
      <c r="C110" s="2">
        <f t="shared" si="8"/>
        <v>47954.396000000001</v>
      </c>
      <c r="D110" t="str">
        <f t="shared" si="9"/>
        <v>vis</v>
      </c>
      <c r="E110">
        <f>VLOOKUP(C110,Active!C$21:E$969,3,FALSE)</f>
        <v>7497.9997944065399</v>
      </c>
      <c r="F110" s="5" t="s">
        <v>140</v>
      </c>
      <c r="G110" t="str">
        <f t="shared" si="10"/>
        <v>47954.396</v>
      </c>
      <c r="H110" s="2">
        <f t="shared" si="11"/>
        <v>7498</v>
      </c>
      <c r="I110" s="87" t="s">
        <v>454</v>
      </c>
      <c r="J110" s="88" t="s">
        <v>455</v>
      </c>
      <c r="K110" s="87">
        <v>7498</v>
      </c>
      <c r="L110" s="87" t="s">
        <v>258</v>
      </c>
      <c r="M110" s="88" t="s">
        <v>212</v>
      </c>
      <c r="N110" s="88"/>
      <c r="O110" s="89" t="s">
        <v>456</v>
      </c>
      <c r="P110" s="89" t="s">
        <v>457</v>
      </c>
    </row>
    <row r="111" spans="1:16" ht="12.75" customHeight="1" x14ac:dyDescent="0.2">
      <c r="A111" s="2" t="str">
        <f t="shared" si="6"/>
        <v> BAC 42.331 </v>
      </c>
      <c r="B111" s="5" t="str">
        <f t="shared" si="7"/>
        <v>I</v>
      </c>
      <c r="C111" s="2">
        <f t="shared" si="8"/>
        <v>47983.3462</v>
      </c>
      <c r="D111" t="str">
        <f t="shared" si="9"/>
        <v>vis</v>
      </c>
      <c r="E111">
        <f>VLOOKUP(C111,Active!C$21:E$969,3,FALSE)</f>
        <v>7563.9861791959038</v>
      </c>
      <c r="F111" s="5" t="s">
        <v>140</v>
      </c>
      <c r="G111" t="str">
        <f t="shared" si="10"/>
        <v>47983.3462</v>
      </c>
      <c r="H111" s="2">
        <f t="shared" si="11"/>
        <v>7564</v>
      </c>
      <c r="I111" s="87" t="s">
        <v>458</v>
      </c>
      <c r="J111" s="88" t="s">
        <v>459</v>
      </c>
      <c r="K111" s="87">
        <v>7564</v>
      </c>
      <c r="L111" s="87" t="s">
        <v>460</v>
      </c>
      <c r="M111" s="88" t="s">
        <v>144</v>
      </c>
      <c r="N111" s="88" t="s">
        <v>145</v>
      </c>
      <c r="O111" s="89" t="s">
        <v>369</v>
      </c>
      <c r="P111" s="89" t="s">
        <v>64</v>
      </c>
    </row>
    <row r="112" spans="1:16" ht="12.75" customHeight="1" x14ac:dyDescent="0.2">
      <c r="A112" s="2" t="str">
        <f t="shared" si="6"/>
        <v>BAVM 59 </v>
      </c>
      <c r="B112" s="5" t="str">
        <f t="shared" si="7"/>
        <v>I</v>
      </c>
      <c r="C112" s="2">
        <f t="shared" si="8"/>
        <v>48011.426299999999</v>
      </c>
      <c r="D112" t="str">
        <f t="shared" si="9"/>
        <v>vis</v>
      </c>
      <c r="E112">
        <f>VLOOKUP(C112,Active!C$21:E$969,3,FALSE)</f>
        <v>7627.9893392267095</v>
      </c>
      <c r="F112" s="5" t="s">
        <v>140</v>
      </c>
      <c r="G112" t="str">
        <f t="shared" si="10"/>
        <v>48011.4263</v>
      </c>
      <c r="H112" s="2">
        <f t="shared" si="11"/>
        <v>7628</v>
      </c>
      <c r="I112" s="87" t="s">
        <v>461</v>
      </c>
      <c r="J112" s="88" t="s">
        <v>462</v>
      </c>
      <c r="K112" s="87">
        <v>7628</v>
      </c>
      <c r="L112" s="87" t="s">
        <v>441</v>
      </c>
      <c r="M112" s="88" t="s">
        <v>144</v>
      </c>
      <c r="N112" s="88" t="s">
        <v>140</v>
      </c>
      <c r="O112" s="89" t="s">
        <v>463</v>
      </c>
      <c r="P112" s="90" t="s">
        <v>464</v>
      </c>
    </row>
    <row r="113" spans="1:16" ht="12.75" customHeight="1" x14ac:dyDescent="0.2">
      <c r="A113" s="2" t="str">
        <f t="shared" si="6"/>
        <v> AAP 263.165 </v>
      </c>
      <c r="B113" s="5" t="str">
        <f t="shared" si="7"/>
        <v>II</v>
      </c>
      <c r="C113" s="2">
        <f t="shared" si="8"/>
        <v>48320.5075</v>
      </c>
      <c r="D113" t="str">
        <f t="shared" si="9"/>
        <v>vis</v>
      </c>
      <c r="E113">
        <f>VLOOKUP(C113,Active!C$21:E$969,3,FALSE)</f>
        <v>8332.4801888360034</v>
      </c>
      <c r="F113" s="5" t="s">
        <v>140</v>
      </c>
      <c r="G113" t="str">
        <f t="shared" si="10"/>
        <v>48320.5075</v>
      </c>
      <c r="H113" s="2">
        <f t="shared" si="11"/>
        <v>8332.5</v>
      </c>
      <c r="I113" s="87" t="s">
        <v>465</v>
      </c>
      <c r="J113" s="88" t="s">
        <v>466</v>
      </c>
      <c r="K113" s="87">
        <v>8332.5</v>
      </c>
      <c r="L113" s="87" t="s">
        <v>467</v>
      </c>
      <c r="M113" s="88" t="s">
        <v>144</v>
      </c>
      <c r="N113" s="88" t="s">
        <v>145</v>
      </c>
      <c r="O113" s="89" t="s">
        <v>432</v>
      </c>
      <c r="P113" s="89" t="s">
        <v>77</v>
      </c>
    </row>
    <row r="114" spans="1:16" ht="12.75" customHeight="1" x14ac:dyDescent="0.2">
      <c r="A114" s="2" t="str">
        <f t="shared" si="6"/>
        <v> BBS 97 </v>
      </c>
      <c r="B114" s="5" t="str">
        <f t="shared" si="7"/>
        <v>II</v>
      </c>
      <c r="C114" s="2">
        <f t="shared" si="8"/>
        <v>48332.353000000003</v>
      </c>
      <c r="D114" t="str">
        <f t="shared" si="9"/>
        <v>vis</v>
      </c>
      <c r="E114">
        <f>VLOOKUP(C114,Active!C$21:E$969,3,FALSE)</f>
        <v>8359.4797163357325</v>
      </c>
      <c r="F114" s="5" t="s">
        <v>140</v>
      </c>
      <c r="G114" t="str">
        <f t="shared" si="10"/>
        <v>48332.353</v>
      </c>
      <c r="H114" s="2">
        <f t="shared" si="11"/>
        <v>8359.5</v>
      </c>
      <c r="I114" s="87" t="s">
        <v>468</v>
      </c>
      <c r="J114" s="88" t="s">
        <v>469</v>
      </c>
      <c r="K114" s="87">
        <v>8359.5</v>
      </c>
      <c r="L114" s="87" t="s">
        <v>470</v>
      </c>
      <c r="M114" s="88" t="s">
        <v>144</v>
      </c>
      <c r="N114" s="88" t="s">
        <v>145</v>
      </c>
      <c r="O114" s="89" t="s">
        <v>330</v>
      </c>
      <c r="P114" s="89" t="s">
        <v>471</v>
      </c>
    </row>
    <row r="115" spans="1:16" ht="12.75" customHeight="1" x14ac:dyDescent="0.2">
      <c r="A115" s="2" t="str">
        <f t="shared" si="6"/>
        <v> AAP 263.165 </v>
      </c>
      <c r="B115" s="5" t="str">
        <f t="shared" si="7"/>
        <v>I</v>
      </c>
      <c r="C115" s="2">
        <f t="shared" si="8"/>
        <v>48373.375599999999</v>
      </c>
      <c r="D115" t="str">
        <f t="shared" si="9"/>
        <v>vis</v>
      </c>
      <c r="E115">
        <f>VLOOKUP(C115,Active!C$21:E$969,3,FALSE)</f>
        <v>8452.9828033147514</v>
      </c>
      <c r="F115" s="5" t="s">
        <v>140</v>
      </c>
      <c r="G115" t="str">
        <f t="shared" si="10"/>
        <v>48373.3756</v>
      </c>
      <c r="H115" s="2">
        <f t="shared" si="11"/>
        <v>8453</v>
      </c>
      <c r="I115" s="87" t="s">
        <v>472</v>
      </c>
      <c r="J115" s="88" t="s">
        <v>473</v>
      </c>
      <c r="K115" s="87">
        <v>8453</v>
      </c>
      <c r="L115" s="87" t="s">
        <v>474</v>
      </c>
      <c r="M115" s="88" t="s">
        <v>144</v>
      </c>
      <c r="N115" s="88" t="s">
        <v>145</v>
      </c>
      <c r="O115" s="89" t="s">
        <v>432</v>
      </c>
      <c r="P115" s="89" t="s">
        <v>77</v>
      </c>
    </row>
    <row r="116" spans="1:16" ht="12.75" customHeight="1" x14ac:dyDescent="0.2">
      <c r="A116" s="2" t="str">
        <f t="shared" si="6"/>
        <v>IBVS 4380 </v>
      </c>
      <c r="B116" s="5" t="str">
        <f t="shared" si="7"/>
        <v>I</v>
      </c>
      <c r="C116" s="2">
        <f t="shared" si="8"/>
        <v>48644.511700000003</v>
      </c>
      <c r="D116" t="str">
        <f t="shared" si="9"/>
        <v>vis</v>
      </c>
      <c r="E116">
        <f>VLOOKUP(C116,Active!C$21:E$969,3,FALSE)</f>
        <v>9070.985132310343</v>
      </c>
      <c r="F116" s="5" t="s">
        <v>140</v>
      </c>
      <c r="G116" t="str">
        <f t="shared" si="10"/>
        <v>48644.5117</v>
      </c>
      <c r="H116" s="2">
        <f t="shared" si="11"/>
        <v>9071</v>
      </c>
      <c r="I116" s="87" t="s">
        <v>475</v>
      </c>
      <c r="J116" s="88" t="s">
        <v>476</v>
      </c>
      <c r="K116" s="87">
        <v>9071</v>
      </c>
      <c r="L116" s="87" t="s">
        <v>477</v>
      </c>
      <c r="M116" s="88" t="s">
        <v>144</v>
      </c>
      <c r="N116" s="88" t="s">
        <v>145</v>
      </c>
      <c r="O116" s="89" t="s">
        <v>478</v>
      </c>
      <c r="P116" s="90" t="s">
        <v>479</v>
      </c>
    </row>
    <row r="117" spans="1:16" ht="12.75" customHeight="1" x14ac:dyDescent="0.2">
      <c r="A117" s="2" t="str">
        <f t="shared" si="6"/>
        <v>IBVS 4380 </v>
      </c>
      <c r="B117" s="5" t="str">
        <f t="shared" si="7"/>
        <v>II</v>
      </c>
      <c r="C117" s="2">
        <f t="shared" si="8"/>
        <v>48649.555500000002</v>
      </c>
      <c r="D117" t="str">
        <f t="shared" si="9"/>
        <v>vis</v>
      </c>
      <c r="E117">
        <f>VLOOKUP(C117,Active!C$21:E$969,3,FALSE)</f>
        <v>9082.481499437361</v>
      </c>
      <c r="F117" s="5" t="s">
        <v>140</v>
      </c>
      <c r="G117" t="str">
        <f t="shared" si="10"/>
        <v>48649.5555</v>
      </c>
      <c r="H117" s="2">
        <f t="shared" si="11"/>
        <v>9082.5</v>
      </c>
      <c r="I117" s="87" t="s">
        <v>480</v>
      </c>
      <c r="J117" s="88" t="s">
        <v>481</v>
      </c>
      <c r="K117" s="87">
        <v>9082.5</v>
      </c>
      <c r="L117" s="87" t="s">
        <v>482</v>
      </c>
      <c r="M117" s="88" t="s">
        <v>144</v>
      </c>
      <c r="N117" s="88" t="s">
        <v>145</v>
      </c>
      <c r="O117" s="89" t="s">
        <v>478</v>
      </c>
      <c r="P117" s="90" t="s">
        <v>479</v>
      </c>
    </row>
    <row r="118" spans="1:16" ht="12.75" customHeight="1" x14ac:dyDescent="0.2">
      <c r="A118" s="2" t="str">
        <f t="shared" si="6"/>
        <v>IBVS 4435 </v>
      </c>
      <c r="B118" s="5" t="str">
        <f t="shared" si="7"/>
        <v>I</v>
      </c>
      <c r="C118" s="2">
        <f t="shared" si="8"/>
        <v>48683.555399999997</v>
      </c>
      <c r="D118" t="str">
        <f t="shared" si="9"/>
        <v>vis</v>
      </c>
      <c r="E118">
        <f>VLOOKUP(C118,Active!C$21:E$969,3,FALSE)</f>
        <v>9159.977699263256</v>
      </c>
      <c r="F118" s="5" t="s">
        <v>140</v>
      </c>
      <c r="G118" t="str">
        <f t="shared" si="10"/>
        <v>48683.5554</v>
      </c>
      <c r="H118" s="2">
        <f t="shared" si="11"/>
        <v>9160</v>
      </c>
      <c r="I118" s="87" t="s">
        <v>483</v>
      </c>
      <c r="J118" s="88" t="s">
        <v>484</v>
      </c>
      <c r="K118" s="87">
        <v>9160</v>
      </c>
      <c r="L118" s="87" t="s">
        <v>485</v>
      </c>
      <c r="M118" s="88" t="s">
        <v>144</v>
      </c>
      <c r="N118" s="88" t="s">
        <v>486</v>
      </c>
      <c r="O118" s="89" t="s">
        <v>361</v>
      </c>
      <c r="P118" s="90" t="s">
        <v>362</v>
      </c>
    </row>
    <row r="119" spans="1:16" ht="12.75" customHeight="1" x14ac:dyDescent="0.2">
      <c r="A119" s="2" t="str">
        <f t="shared" si="6"/>
        <v>IBVS 4380 </v>
      </c>
      <c r="B119" s="5" t="str">
        <f t="shared" si="7"/>
        <v>II</v>
      </c>
      <c r="C119" s="2">
        <f t="shared" si="8"/>
        <v>49029.496200000001</v>
      </c>
      <c r="D119" t="str">
        <f t="shared" si="9"/>
        <v>vis</v>
      </c>
      <c r="E119">
        <f>VLOOKUP(C119,Active!C$21:E$969,3,FALSE)</f>
        <v>9948.4828820648017</v>
      </c>
      <c r="F119" s="5" t="s">
        <v>140</v>
      </c>
      <c r="G119" t="str">
        <f t="shared" si="10"/>
        <v>49029.4962</v>
      </c>
      <c r="H119" s="2">
        <f t="shared" si="11"/>
        <v>9948.5</v>
      </c>
      <c r="I119" s="87" t="s">
        <v>487</v>
      </c>
      <c r="J119" s="88" t="s">
        <v>488</v>
      </c>
      <c r="K119" s="87">
        <v>9948.5</v>
      </c>
      <c r="L119" s="87" t="s">
        <v>474</v>
      </c>
      <c r="M119" s="88" t="s">
        <v>144</v>
      </c>
      <c r="N119" s="88" t="s">
        <v>145</v>
      </c>
      <c r="O119" s="89" t="s">
        <v>489</v>
      </c>
      <c r="P119" s="90" t="s">
        <v>479</v>
      </c>
    </row>
    <row r="120" spans="1:16" ht="12.75" customHeight="1" x14ac:dyDescent="0.2">
      <c r="A120" s="2" t="str">
        <f t="shared" si="6"/>
        <v>IBVS 4380 </v>
      </c>
      <c r="B120" s="5" t="str">
        <f t="shared" si="7"/>
        <v>I</v>
      </c>
      <c r="C120" s="2">
        <f t="shared" si="8"/>
        <v>49074.463499999998</v>
      </c>
      <c r="D120" t="str">
        <f t="shared" si="9"/>
        <v>vis</v>
      </c>
      <c r="E120">
        <f>VLOOKUP(C120,Active!C$21:E$969,3,FALSE)</f>
        <v>10050.977150178274</v>
      </c>
      <c r="F120" s="5" t="s">
        <v>140</v>
      </c>
      <c r="G120" t="str">
        <f t="shared" si="10"/>
        <v>49074.4635</v>
      </c>
      <c r="H120" s="2">
        <f t="shared" si="11"/>
        <v>10051</v>
      </c>
      <c r="I120" s="87" t="s">
        <v>490</v>
      </c>
      <c r="J120" s="88" t="s">
        <v>491</v>
      </c>
      <c r="K120" s="87">
        <v>10051</v>
      </c>
      <c r="L120" s="87" t="s">
        <v>375</v>
      </c>
      <c r="M120" s="88" t="s">
        <v>144</v>
      </c>
      <c r="N120" s="88" t="s">
        <v>145</v>
      </c>
      <c r="O120" s="89" t="s">
        <v>492</v>
      </c>
      <c r="P120" s="90" t="s">
        <v>479</v>
      </c>
    </row>
    <row r="121" spans="1:16" ht="12.75" customHeight="1" x14ac:dyDescent="0.2">
      <c r="A121" s="2" t="str">
        <f t="shared" si="6"/>
        <v>IBVS 4380 </v>
      </c>
      <c r="B121" s="5" t="str">
        <f t="shared" si="7"/>
        <v>II</v>
      </c>
      <c r="C121" s="2">
        <f t="shared" si="8"/>
        <v>49105.393300000003</v>
      </c>
      <c r="D121" t="str">
        <f t="shared" si="9"/>
        <v>vis</v>
      </c>
      <c r="E121">
        <f>VLOOKUP(C121,Active!C$21:E$969,3,FALSE)</f>
        <v>10121.475650508444</v>
      </c>
      <c r="F121" s="5" t="s">
        <v>140</v>
      </c>
      <c r="G121" t="str">
        <f t="shared" si="10"/>
        <v>49105.3933</v>
      </c>
      <c r="H121" s="2">
        <f t="shared" si="11"/>
        <v>10121.5</v>
      </c>
      <c r="I121" s="87" t="s">
        <v>493</v>
      </c>
      <c r="J121" s="88" t="s">
        <v>494</v>
      </c>
      <c r="K121" s="87">
        <v>10121.5</v>
      </c>
      <c r="L121" s="87" t="s">
        <v>495</v>
      </c>
      <c r="M121" s="88" t="s">
        <v>144</v>
      </c>
      <c r="N121" s="88" t="s">
        <v>145</v>
      </c>
      <c r="O121" s="89" t="s">
        <v>489</v>
      </c>
      <c r="P121" s="90" t="s">
        <v>479</v>
      </c>
    </row>
    <row r="122" spans="1:16" ht="12.75" customHeight="1" x14ac:dyDescent="0.2">
      <c r="A122" s="2" t="str">
        <f t="shared" si="6"/>
        <v>IBVS 4380 </v>
      </c>
      <c r="B122" s="5" t="str">
        <f t="shared" si="7"/>
        <v>I</v>
      </c>
      <c r="C122" s="2">
        <f t="shared" si="8"/>
        <v>49411.406300000002</v>
      </c>
      <c r="D122" t="str">
        <f t="shared" si="9"/>
        <v>vis</v>
      </c>
      <c r="E122">
        <f>VLOOKUP(C122,Active!C$21:E$969,3,FALSE)</f>
        <v>10818.973131304712</v>
      </c>
      <c r="F122" s="5" t="s">
        <v>140</v>
      </c>
      <c r="G122" t="str">
        <f t="shared" si="10"/>
        <v>49411.4063</v>
      </c>
      <c r="H122" s="2">
        <f t="shared" si="11"/>
        <v>10819</v>
      </c>
      <c r="I122" s="87" t="s">
        <v>496</v>
      </c>
      <c r="J122" s="88" t="s">
        <v>497</v>
      </c>
      <c r="K122" s="87">
        <v>10819</v>
      </c>
      <c r="L122" s="87" t="s">
        <v>498</v>
      </c>
      <c r="M122" s="88" t="s">
        <v>144</v>
      </c>
      <c r="N122" s="88" t="s">
        <v>145</v>
      </c>
      <c r="O122" s="89" t="s">
        <v>499</v>
      </c>
      <c r="P122" s="90" t="s">
        <v>479</v>
      </c>
    </row>
    <row r="123" spans="1:16" ht="12.75" customHeight="1" x14ac:dyDescent="0.2">
      <c r="A123" s="2" t="str">
        <f t="shared" si="6"/>
        <v>IBVS 4380 </v>
      </c>
      <c r="B123" s="5" t="str">
        <f t="shared" si="7"/>
        <v>I</v>
      </c>
      <c r="C123" s="2">
        <f t="shared" si="8"/>
        <v>49412.286699999997</v>
      </c>
      <c r="D123" t="str">
        <f t="shared" si="9"/>
        <v>vis</v>
      </c>
      <c r="E123">
        <f>VLOOKUP(C123,Active!C$21:E$969,3,FALSE)</f>
        <v>10820.979832922256</v>
      </c>
      <c r="F123" s="5" t="s">
        <v>140</v>
      </c>
      <c r="G123" t="str">
        <f t="shared" si="10"/>
        <v>49412.2867</v>
      </c>
      <c r="H123" s="2">
        <f t="shared" si="11"/>
        <v>10821</v>
      </c>
      <c r="I123" s="87" t="s">
        <v>500</v>
      </c>
      <c r="J123" s="88" t="s">
        <v>501</v>
      </c>
      <c r="K123" s="87">
        <v>10821</v>
      </c>
      <c r="L123" s="87" t="s">
        <v>502</v>
      </c>
      <c r="M123" s="88" t="s">
        <v>144</v>
      </c>
      <c r="N123" s="88" t="s">
        <v>145</v>
      </c>
      <c r="O123" s="89" t="s">
        <v>489</v>
      </c>
      <c r="P123" s="90" t="s">
        <v>479</v>
      </c>
    </row>
    <row r="124" spans="1:16" ht="12.75" customHeight="1" x14ac:dyDescent="0.2">
      <c r="A124" s="2" t="str">
        <f t="shared" si="6"/>
        <v>IBVS 4380 </v>
      </c>
      <c r="B124" s="5" t="str">
        <f t="shared" si="7"/>
        <v>II</v>
      </c>
      <c r="C124" s="2">
        <f t="shared" si="8"/>
        <v>49412.501499999998</v>
      </c>
      <c r="D124" t="str">
        <f t="shared" si="9"/>
        <v>vis</v>
      </c>
      <c r="E124">
        <f>VLOOKUP(C124,Active!C$21:E$969,3,FALSE)</f>
        <v>10821.469428001144</v>
      </c>
      <c r="F124" s="5" t="s">
        <v>140</v>
      </c>
      <c r="G124" t="str">
        <f t="shared" si="10"/>
        <v>49412.5015</v>
      </c>
      <c r="H124" s="2">
        <f t="shared" si="11"/>
        <v>10821.5</v>
      </c>
      <c r="I124" s="87" t="s">
        <v>503</v>
      </c>
      <c r="J124" s="88" t="s">
        <v>504</v>
      </c>
      <c r="K124" s="87">
        <v>10821.5</v>
      </c>
      <c r="L124" s="87" t="s">
        <v>505</v>
      </c>
      <c r="M124" s="88" t="s">
        <v>144</v>
      </c>
      <c r="N124" s="88" t="s">
        <v>145</v>
      </c>
      <c r="O124" s="89" t="s">
        <v>506</v>
      </c>
      <c r="P124" s="90" t="s">
        <v>479</v>
      </c>
    </row>
    <row r="125" spans="1:16" ht="12.75" customHeight="1" x14ac:dyDescent="0.2">
      <c r="A125" s="2" t="str">
        <f t="shared" si="6"/>
        <v>IBVS 4435 </v>
      </c>
      <c r="B125" s="5" t="str">
        <f t="shared" si="7"/>
        <v>II</v>
      </c>
      <c r="C125" s="2">
        <f t="shared" si="8"/>
        <v>49778.397700000001</v>
      </c>
      <c r="D125" t="str">
        <f t="shared" si="9"/>
        <v>vis</v>
      </c>
      <c r="E125">
        <f>VLOOKUP(C125,Active!C$21:E$969,3,FALSE)</f>
        <v>11655.459087698382</v>
      </c>
      <c r="F125" s="5" t="s">
        <v>140</v>
      </c>
      <c r="G125" t="str">
        <f t="shared" si="10"/>
        <v>49778.3977</v>
      </c>
      <c r="H125" s="2">
        <f t="shared" si="11"/>
        <v>11655.5</v>
      </c>
      <c r="I125" s="87" t="s">
        <v>507</v>
      </c>
      <c r="J125" s="88" t="s">
        <v>508</v>
      </c>
      <c r="K125" s="87">
        <v>11655.5</v>
      </c>
      <c r="L125" s="87" t="s">
        <v>509</v>
      </c>
      <c r="M125" s="88" t="s">
        <v>144</v>
      </c>
      <c r="N125" s="88" t="s">
        <v>145</v>
      </c>
      <c r="O125" s="89" t="s">
        <v>361</v>
      </c>
      <c r="P125" s="90" t="s">
        <v>362</v>
      </c>
    </row>
    <row r="126" spans="1:16" ht="12.75" customHeight="1" x14ac:dyDescent="0.2">
      <c r="A126" s="2" t="str">
        <f t="shared" si="6"/>
        <v> BBS 109 </v>
      </c>
      <c r="B126" s="5" t="str">
        <f t="shared" si="7"/>
        <v>II</v>
      </c>
      <c r="C126" s="2">
        <f t="shared" si="8"/>
        <v>49860.441599999998</v>
      </c>
      <c r="D126" t="str">
        <f t="shared" si="9"/>
        <v>vis</v>
      </c>
      <c r="E126">
        <f>VLOOKUP(C126,Active!C$21:E$969,3,FALSE)</f>
        <v>11842.462298557723</v>
      </c>
      <c r="F126" s="5" t="s">
        <v>140</v>
      </c>
      <c r="G126" t="str">
        <f t="shared" si="10"/>
        <v>49860.4416</v>
      </c>
      <c r="H126" s="2">
        <f t="shared" si="11"/>
        <v>11842.5</v>
      </c>
      <c r="I126" s="87" t="s">
        <v>510</v>
      </c>
      <c r="J126" s="88" t="s">
        <v>511</v>
      </c>
      <c r="K126" s="87">
        <v>11842.5</v>
      </c>
      <c r="L126" s="87" t="s">
        <v>512</v>
      </c>
      <c r="M126" s="88" t="s">
        <v>144</v>
      </c>
      <c r="N126" s="88" t="s">
        <v>120</v>
      </c>
      <c r="O126" s="89" t="s">
        <v>330</v>
      </c>
      <c r="P126" s="89" t="s">
        <v>513</v>
      </c>
    </row>
    <row r="127" spans="1:16" ht="12.75" customHeight="1" x14ac:dyDescent="0.2">
      <c r="A127" s="2" t="str">
        <f t="shared" si="6"/>
        <v>IBVS 4435 </v>
      </c>
      <c r="B127" s="5" t="str">
        <f t="shared" si="7"/>
        <v>I</v>
      </c>
      <c r="C127" s="2">
        <f t="shared" si="8"/>
        <v>49862.411999999997</v>
      </c>
      <c r="D127" t="str">
        <f t="shared" si="9"/>
        <v>vis</v>
      </c>
      <c r="E127">
        <f>VLOOKUP(C127,Active!C$21:E$969,3,FALSE)</f>
        <v>11846.953444476881</v>
      </c>
      <c r="F127" s="5" t="s">
        <v>140</v>
      </c>
      <c r="G127" t="str">
        <f t="shared" si="10"/>
        <v>49862.4120</v>
      </c>
      <c r="H127" s="2">
        <f t="shared" si="11"/>
        <v>11847</v>
      </c>
      <c r="I127" s="87" t="s">
        <v>514</v>
      </c>
      <c r="J127" s="88" t="s">
        <v>515</v>
      </c>
      <c r="K127" s="87">
        <v>11847</v>
      </c>
      <c r="L127" s="87" t="s">
        <v>516</v>
      </c>
      <c r="M127" s="88" t="s">
        <v>144</v>
      </c>
      <c r="N127" s="88" t="s">
        <v>145</v>
      </c>
      <c r="O127" s="89" t="s">
        <v>361</v>
      </c>
      <c r="P127" s="90" t="s">
        <v>362</v>
      </c>
    </row>
    <row r="128" spans="1:16" ht="12.75" customHeight="1" x14ac:dyDescent="0.2">
      <c r="A128" s="2" t="str">
        <f t="shared" si="6"/>
        <v>IBVS 4435 </v>
      </c>
      <c r="B128" s="5" t="str">
        <f t="shared" si="7"/>
        <v>II</v>
      </c>
      <c r="C128" s="2">
        <f t="shared" si="8"/>
        <v>50096.478000000003</v>
      </c>
      <c r="D128" t="str">
        <f t="shared" si="9"/>
        <v>vis</v>
      </c>
      <c r="E128">
        <f>VLOOKUP(C128,Active!C$21:E$969,3,FALSE)</f>
        <v>12380.461646220156</v>
      </c>
      <c r="F128" s="5" t="s">
        <v>140</v>
      </c>
      <c r="G128" t="str">
        <f t="shared" si="10"/>
        <v>50096.478</v>
      </c>
      <c r="H128" s="2">
        <f t="shared" si="11"/>
        <v>12380.5</v>
      </c>
      <c r="I128" s="87" t="s">
        <v>517</v>
      </c>
      <c r="J128" s="88" t="s">
        <v>518</v>
      </c>
      <c r="K128" s="87">
        <v>12380.5</v>
      </c>
      <c r="L128" s="87" t="s">
        <v>519</v>
      </c>
      <c r="M128" s="88" t="s">
        <v>144</v>
      </c>
      <c r="N128" s="88" t="s">
        <v>145</v>
      </c>
      <c r="O128" s="89" t="s">
        <v>361</v>
      </c>
      <c r="P128" s="90" t="s">
        <v>362</v>
      </c>
    </row>
    <row r="129" spans="1:16" ht="12.75" customHeight="1" x14ac:dyDescent="0.2">
      <c r="A129" s="2" t="str">
        <f t="shared" si="6"/>
        <v>IBVS 4435 </v>
      </c>
      <c r="B129" s="5" t="str">
        <f t="shared" si="7"/>
        <v>I</v>
      </c>
      <c r="C129" s="2">
        <f t="shared" si="8"/>
        <v>50097.570599999999</v>
      </c>
      <c r="D129" t="str">
        <f t="shared" si="9"/>
        <v>vis</v>
      </c>
      <c r="E129">
        <f>VLOOKUP(C129,Active!C$21:E$969,3,FALSE)</f>
        <v>12382.952016719171</v>
      </c>
      <c r="F129" s="5" t="s">
        <v>140</v>
      </c>
      <c r="G129" t="str">
        <f t="shared" si="10"/>
        <v>50097.5706</v>
      </c>
      <c r="H129" s="2">
        <f t="shared" si="11"/>
        <v>12383</v>
      </c>
      <c r="I129" s="87" t="s">
        <v>520</v>
      </c>
      <c r="J129" s="88" t="s">
        <v>521</v>
      </c>
      <c r="K129" s="87">
        <v>12383</v>
      </c>
      <c r="L129" s="87" t="s">
        <v>522</v>
      </c>
      <c r="M129" s="88" t="s">
        <v>144</v>
      </c>
      <c r="N129" s="88" t="s">
        <v>145</v>
      </c>
      <c r="O129" s="89" t="s">
        <v>361</v>
      </c>
      <c r="P129" s="90" t="s">
        <v>362</v>
      </c>
    </row>
    <row r="130" spans="1:16" ht="12.75" customHeight="1" x14ac:dyDescent="0.2">
      <c r="A130" s="2" t="str">
        <f t="shared" si="6"/>
        <v>IBVS 4435 </v>
      </c>
      <c r="B130" s="5" t="str">
        <f t="shared" si="7"/>
        <v>I</v>
      </c>
      <c r="C130" s="2">
        <f t="shared" si="8"/>
        <v>50098.448900000003</v>
      </c>
      <c r="D130" t="str">
        <f t="shared" si="9"/>
        <v>vis</v>
      </c>
      <c r="E130">
        <f>VLOOKUP(C130,Active!C$21:E$969,3,FALSE)</f>
        <v>12384.953931792668</v>
      </c>
      <c r="F130" s="5" t="s">
        <v>140</v>
      </c>
      <c r="G130" t="str">
        <f t="shared" si="10"/>
        <v>50098.4489</v>
      </c>
      <c r="H130" s="2">
        <f t="shared" si="11"/>
        <v>12385</v>
      </c>
      <c r="I130" s="87" t="s">
        <v>523</v>
      </c>
      <c r="J130" s="88" t="s">
        <v>524</v>
      </c>
      <c r="K130" s="87">
        <v>12385</v>
      </c>
      <c r="L130" s="87" t="s">
        <v>525</v>
      </c>
      <c r="M130" s="88" t="s">
        <v>144</v>
      </c>
      <c r="N130" s="88" t="s">
        <v>145</v>
      </c>
      <c r="O130" s="89" t="s">
        <v>361</v>
      </c>
      <c r="P130" s="90" t="s">
        <v>362</v>
      </c>
    </row>
    <row r="131" spans="1:16" ht="12.75" customHeight="1" x14ac:dyDescent="0.2">
      <c r="A131" s="2" t="str">
        <f t="shared" si="6"/>
        <v>IBVS 4435 </v>
      </c>
      <c r="B131" s="5" t="str">
        <f t="shared" si="7"/>
        <v>II</v>
      </c>
      <c r="C131" s="2">
        <f t="shared" si="8"/>
        <v>50139.469299999997</v>
      </c>
      <c r="D131" t="str">
        <f t="shared" si="9"/>
        <v>vis</v>
      </c>
      <c r="E131">
        <f>VLOOKUP(C131,Active!C$21:E$969,3,FALSE)</f>
        <v>12478.452004296945</v>
      </c>
      <c r="F131" s="5" t="s">
        <v>140</v>
      </c>
      <c r="G131" t="str">
        <f t="shared" si="10"/>
        <v>50139.4693</v>
      </c>
      <c r="H131" s="2">
        <f t="shared" si="11"/>
        <v>12478.5</v>
      </c>
      <c r="I131" s="87" t="s">
        <v>526</v>
      </c>
      <c r="J131" s="88" t="s">
        <v>527</v>
      </c>
      <c r="K131" s="87">
        <v>12478.5</v>
      </c>
      <c r="L131" s="87" t="s">
        <v>522</v>
      </c>
      <c r="M131" s="88" t="s">
        <v>144</v>
      </c>
      <c r="N131" s="88" t="s">
        <v>145</v>
      </c>
      <c r="O131" s="89" t="s">
        <v>361</v>
      </c>
      <c r="P131" s="90" t="s">
        <v>362</v>
      </c>
    </row>
    <row r="132" spans="1:16" ht="12.75" customHeight="1" x14ac:dyDescent="0.2">
      <c r="A132" s="2" t="str">
        <f t="shared" si="6"/>
        <v>IBVS 4435 </v>
      </c>
      <c r="B132" s="5" t="str">
        <f t="shared" si="7"/>
        <v>I</v>
      </c>
      <c r="C132" s="2">
        <f t="shared" si="8"/>
        <v>50141.4447</v>
      </c>
      <c r="D132" t="str">
        <f t="shared" si="9"/>
        <v>vis</v>
      </c>
      <c r="E132">
        <f>VLOOKUP(C132,Active!C$21:E$969,3,FALSE)</f>
        <v>12482.954546749608</v>
      </c>
      <c r="F132" s="5" t="s">
        <v>140</v>
      </c>
      <c r="G132" t="str">
        <f t="shared" si="10"/>
        <v>50141.4447</v>
      </c>
      <c r="H132" s="2">
        <f t="shared" si="11"/>
        <v>12483</v>
      </c>
      <c r="I132" s="87" t="s">
        <v>528</v>
      </c>
      <c r="J132" s="88" t="s">
        <v>529</v>
      </c>
      <c r="K132" s="87">
        <v>12483</v>
      </c>
      <c r="L132" s="87" t="s">
        <v>530</v>
      </c>
      <c r="M132" s="88" t="s">
        <v>144</v>
      </c>
      <c r="N132" s="88" t="s">
        <v>145</v>
      </c>
      <c r="O132" s="89" t="s">
        <v>361</v>
      </c>
      <c r="P132" s="90" t="s">
        <v>362</v>
      </c>
    </row>
    <row r="133" spans="1:16" ht="12.75" customHeight="1" x14ac:dyDescent="0.2">
      <c r="A133" s="2" t="str">
        <f t="shared" si="6"/>
        <v>IBVS 4435 </v>
      </c>
      <c r="B133" s="5" t="str">
        <f t="shared" si="7"/>
        <v>II</v>
      </c>
      <c r="C133" s="2">
        <f t="shared" si="8"/>
        <v>50161.407599999999</v>
      </c>
      <c r="D133" t="str">
        <f t="shared" si="9"/>
        <v>vis</v>
      </c>
      <c r="E133">
        <f>VLOOKUP(C133,Active!C$21:E$969,3,FALSE)</f>
        <v>12528.45611844554</v>
      </c>
      <c r="F133" s="5" t="s">
        <v>140</v>
      </c>
      <c r="G133" t="str">
        <f t="shared" si="10"/>
        <v>50161.4076</v>
      </c>
      <c r="H133" s="2">
        <f t="shared" si="11"/>
        <v>12528.5</v>
      </c>
      <c r="I133" s="87" t="s">
        <v>531</v>
      </c>
      <c r="J133" s="88" t="s">
        <v>532</v>
      </c>
      <c r="K133" s="87">
        <v>12528.5</v>
      </c>
      <c r="L133" s="87" t="s">
        <v>533</v>
      </c>
      <c r="M133" s="88" t="s">
        <v>144</v>
      </c>
      <c r="N133" s="88" t="s">
        <v>145</v>
      </c>
      <c r="O133" s="89" t="s">
        <v>361</v>
      </c>
      <c r="P133" s="90" t="s">
        <v>362</v>
      </c>
    </row>
    <row r="134" spans="1:16" ht="12.75" customHeight="1" x14ac:dyDescent="0.2">
      <c r="A134" s="2" t="str">
        <f t="shared" si="6"/>
        <v>IBVS 4435 </v>
      </c>
      <c r="B134" s="5" t="str">
        <f t="shared" si="7"/>
        <v>II</v>
      </c>
      <c r="C134" s="2">
        <f t="shared" si="8"/>
        <v>50421.571000000004</v>
      </c>
      <c r="D134" t="str">
        <f t="shared" si="9"/>
        <v>vis</v>
      </c>
      <c r="E134">
        <f>VLOOKUP(C134,Active!C$21:E$969,3,FALSE)</f>
        <v>13121.44829882806</v>
      </c>
      <c r="F134" s="5" t="s">
        <v>140</v>
      </c>
      <c r="G134" t="str">
        <f t="shared" si="10"/>
        <v>50421.571</v>
      </c>
      <c r="H134" s="2">
        <f t="shared" si="11"/>
        <v>13121.5</v>
      </c>
      <c r="I134" s="87" t="s">
        <v>534</v>
      </c>
      <c r="J134" s="88" t="s">
        <v>535</v>
      </c>
      <c r="K134" s="87">
        <v>13121.5</v>
      </c>
      <c r="L134" s="87" t="s">
        <v>536</v>
      </c>
      <c r="M134" s="88" t="s">
        <v>144</v>
      </c>
      <c r="N134" s="88" t="s">
        <v>145</v>
      </c>
      <c r="O134" s="89" t="s">
        <v>361</v>
      </c>
      <c r="P134" s="90" t="s">
        <v>362</v>
      </c>
    </row>
    <row r="135" spans="1:16" ht="12.75" customHeight="1" x14ac:dyDescent="0.2">
      <c r="A135" s="2" t="str">
        <f t="shared" si="6"/>
        <v>IBVS 4435 </v>
      </c>
      <c r="B135" s="5" t="str">
        <f t="shared" si="7"/>
        <v>I</v>
      </c>
      <c r="C135" s="2">
        <f t="shared" si="8"/>
        <v>50423.543799999999</v>
      </c>
      <c r="D135" t="str">
        <f t="shared" si="9"/>
        <v>vis</v>
      </c>
      <c r="E135">
        <f>VLOOKUP(C135,Active!C$21:E$969,3,FALSE)</f>
        <v>13125.944915083292</v>
      </c>
      <c r="F135" s="5" t="s">
        <v>140</v>
      </c>
      <c r="G135" t="str">
        <f t="shared" si="10"/>
        <v>50423.5438</v>
      </c>
      <c r="H135" s="2">
        <f t="shared" si="11"/>
        <v>13126</v>
      </c>
      <c r="I135" s="87" t="s">
        <v>537</v>
      </c>
      <c r="J135" s="88" t="s">
        <v>538</v>
      </c>
      <c r="K135" s="87">
        <v>13126</v>
      </c>
      <c r="L135" s="87" t="s">
        <v>539</v>
      </c>
      <c r="M135" s="88" t="s">
        <v>144</v>
      </c>
      <c r="N135" s="88" t="s">
        <v>145</v>
      </c>
      <c r="O135" s="89" t="s">
        <v>361</v>
      </c>
      <c r="P135" s="90" t="s">
        <v>362</v>
      </c>
    </row>
    <row r="136" spans="1:16" ht="12.75" customHeight="1" x14ac:dyDescent="0.2">
      <c r="A136" s="2" t="str">
        <f t="shared" si="6"/>
        <v>IBVS 4435 </v>
      </c>
      <c r="B136" s="5" t="str">
        <f t="shared" si="7"/>
        <v>II</v>
      </c>
      <c r="C136" s="2">
        <f t="shared" si="8"/>
        <v>50428.591800000002</v>
      </c>
      <c r="D136" t="str">
        <f t="shared" si="9"/>
        <v>vis</v>
      </c>
      <c r="E136">
        <f>VLOOKUP(C136,Active!C$21:E$969,3,FALSE)</f>
        <v>13137.45085529845</v>
      </c>
      <c r="F136" s="5" t="s">
        <v>140</v>
      </c>
      <c r="G136" t="str">
        <f t="shared" si="10"/>
        <v>50428.5918</v>
      </c>
      <c r="H136" s="2">
        <f t="shared" si="11"/>
        <v>13137.5</v>
      </c>
      <c r="I136" s="87" t="s">
        <v>540</v>
      </c>
      <c r="J136" s="88" t="s">
        <v>541</v>
      </c>
      <c r="K136" s="87">
        <v>13137.5</v>
      </c>
      <c r="L136" s="87" t="s">
        <v>542</v>
      </c>
      <c r="M136" s="88" t="s">
        <v>144</v>
      </c>
      <c r="N136" s="88" t="s">
        <v>145</v>
      </c>
      <c r="O136" s="89" t="s">
        <v>361</v>
      </c>
      <c r="P136" s="90" t="s">
        <v>362</v>
      </c>
    </row>
    <row r="137" spans="1:16" ht="12.75" customHeight="1" x14ac:dyDescent="0.2">
      <c r="A137" s="2" t="str">
        <f t="shared" si="6"/>
        <v>IBVS 4435 </v>
      </c>
      <c r="B137" s="5" t="str">
        <f t="shared" si="7"/>
        <v>I</v>
      </c>
      <c r="C137" s="2">
        <f t="shared" si="8"/>
        <v>50430.563999999998</v>
      </c>
      <c r="D137" t="str">
        <f t="shared" si="9"/>
        <v>vis</v>
      </c>
      <c r="E137">
        <f>VLOOKUP(C137,Active!C$21:E$969,3,FALSE)</f>
        <v>13141.946103969662</v>
      </c>
      <c r="F137" s="5" t="s">
        <v>140</v>
      </c>
      <c r="G137" t="str">
        <f t="shared" si="10"/>
        <v>50430.5640</v>
      </c>
      <c r="H137" s="2">
        <f t="shared" si="11"/>
        <v>13142</v>
      </c>
      <c r="I137" s="87" t="s">
        <v>543</v>
      </c>
      <c r="J137" s="88" t="s">
        <v>544</v>
      </c>
      <c r="K137" s="87">
        <v>13142</v>
      </c>
      <c r="L137" s="87" t="s">
        <v>545</v>
      </c>
      <c r="M137" s="88" t="s">
        <v>144</v>
      </c>
      <c r="N137" s="88" t="s">
        <v>145</v>
      </c>
      <c r="O137" s="89" t="s">
        <v>361</v>
      </c>
      <c r="P137" s="90" t="s">
        <v>362</v>
      </c>
    </row>
    <row r="138" spans="1:16" ht="12.75" customHeight="1" x14ac:dyDescent="0.2">
      <c r="A138" s="2" t="str">
        <f t="shared" si="6"/>
        <v>IBVS 4435 </v>
      </c>
      <c r="B138" s="5" t="str">
        <f t="shared" si="7"/>
        <v>II</v>
      </c>
      <c r="C138" s="2">
        <f t="shared" si="8"/>
        <v>50461.497900000002</v>
      </c>
      <c r="D138" t="str">
        <f t="shared" si="9"/>
        <v>vis</v>
      </c>
      <c r="E138">
        <f>VLOOKUP(C138,Active!C$21:E$969,3,FALSE)</f>
        <v>13212.453949457293</v>
      </c>
      <c r="F138" s="5" t="s">
        <v>140</v>
      </c>
      <c r="G138" t="str">
        <f t="shared" si="10"/>
        <v>50461.4979</v>
      </c>
      <c r="H138" s="2">
        <f t="shared" si="11"/>
        <v>13212.5</v>
      </c>
      <c r="I138" s="87" t="s">
        <v>546</v>
      </c>
      <c r="J138" s="88" t="s">
        <v>547</v>
      </c>
      <c r="K138" s="87">
        <v>13212.5</v>
      </c>
      <c r="L138" s="87" t="s">
        <v>525</v>
      </c>
      <c r="M138" s="88" t="s">
        <v>144</v>
      </c>
      <c r="N138" s="88" t="s">
        <v>145</v>
      </c>
      <c r="O138" s="89" t="s">
        <v>361</v>
      </c>
      <c r="P138" s="90" t="s">
        <v>362</v>
      </c>
    </row>
    <row r="139" spans="1:16" ht="12.75" customHeight="1" x14ac:dyDescent="0.2">
      <c r="A139" s="2" t="str">
        <f t="shared" ref="A139:A202" si="12">P139</f>
        <v>IBVS 4435 </v>
      </c>
      <c r="B139" s="5" t="str">
        <f t="shared" ref="B139:B202" si="13">IF(H139=INT(H139),"I","II")</f>
        <v>II</v>
      </c>
      <c r="C139" s="2">
        <f t="shared" ref="C139:C202" si="14">1*G139</f>
        <v>50465.443299999999</v>
      </c>
      <c r="D139" t="str">
        <f t="shared" ref="D139:D202" si="15">VLOOKUP(F139,I$1:J$5,2,FALSE)</f>
        <v>vis</v>
      </c>
      <c r="E139">
        <f>VLOOKUP(C139,Active!C$21:E$969,3,FALSE)</f>
        <v>13221.446726106427</v>
      </c>
      <c r="F139" s="5" t="s">
        <v>140</v>
      </c>
      <c r="G139" t="str">
        <f t="shared" ref="G139:G202" si="16">MID(I139,3,LEN(I139)-3)</f>
        <v>50465.4433</v>
      </c>
      <c r="H139" s="2">
        <f t="shared" ref="H139:H202" si="17">1*K139</f>
        <v>13221.5</v>
      </c>
      <c r="I139" s="87" t="s">
        <v>548</v>
      </c>
      <c r="J139" s="88" t="s">
        <v>549</v>
      </c>
      <c r="K139" s="87">
        <v>13221.5</v>
      </c>
      <c r="L139" s="87" t="s">
        <v>550</v>
      </c>
      <c r="M139" s="88" t="s">
        <v>144</v>
      </c>
      <c r="N139" s="88" t="s">
        <v>120</v>
      </c>
      <c r="O139" s="89" t="s">
        <v>361</v>
      </c>
      <c r="P139" s="90" t="s">
        <v>362</v>
      </c>
    </row>
    <row r="140" spans="1:16" ht="12.75" customHeight="1" x14ac:dyDescent="0.2">
      <c r="A140" s="2" t="str">
        <f t="shared" si="12"/>
        <v>IBVS 4435 </v>
      </c>
      <c r="B140" s="5" t="str">
        <f t="shared" si="13"/>
        <v>II</v>
      </c>
      <c r="C140" s="2">
        <f t="shared" si="14"/>
        <v>50471.585500000001</v>
      </c>
      <c r="D140" t="str">
        <f t="shared" si="15"/>
        <v>vis</v>
      </c>
      <c r="E140">
        <f>VLOOKUP(C140,Active!C$21:E$969,3,FALSE)</f>
        <v>13235.446683711327</v>
      </c>
      <c r="F140" s="5" t="s">
        <v>140</v>
      </c>
      <c r="G140" t="str">
        <f t="shared" si="16"/>
        <v>50471.5855</v>
      </c>
      <c r="H140" s="2">
        <f t="shared" si="17"/>
        <v>13235.5</v>
      </c>
      <c r="I140" s="87" t="s">
        <v>551</v>
      </c>
      <c r="J140" s="88" t="s">
        <v>552</v>
      </c>
      <c r="K140" s="87">
        <v>13235.5</v>
      </c>
      <c r="L140" s="87" t="s">
        <v>550</v>
      </c>
      <c r="M140" s="88" t="s">
        <v>144</v>
      </c>
      <c r="N140" s="88" t="s">
        <v>486</v>
      </c>
      <c r="O140" s="89" t="s">
        <v>361</v>
      </c>
      <c r="P140" s="90" t="s">
        <v>362</v>
      </c>
    </row>
    <row r="141" spans="1:16" ht="12.75" customHeight="1" x14ac:dyDescent="0.2">
      <c r="A141" s="2" t="str">
        <f t="shared" si="12"/>
        <v>IBVS 4840 </v>
      </c>
      <c r="B141" s="5" t="str">
        <f t="shared" si="13"/>
        <v>II</v>
      </c>
      <c r="C141" s="2">
        <f t="shared" si="14"/>
        <v>51296.828999999998</v>
      </c>
      <c r="D141" t="str">
        <f t="shared" si="15"/>
        <v>vis</v>
      </c>
      <c r="E141">
        <f>VLOOKUP(C141,Active!C$21:E$969,3,FALSE)</f>
        <v>15116.429721338798</v>
      </c>
      <c r="F141" s="5" t="s">
        <v>140</v>
      </c>
      <c r="G141" t="str">
        <f t="shared" si="16"/>
        <v>51296.829</v>
      </c>
      <c r="H141" s="2">
        <f t="shared" si="17"/>
        <v>15116.5</v>
      </c>
      <c r="I141" s="87" t="s">
        <v>553</v>
      </c>
      <c r="J141" s="88" t="s">
        <v>554</v>
      </c>
      <c r="K141" s="87">
        <v>15116.5</v>
      </c>
      <c r="L141" s="87" t="s">
        <v>555</v>
      </c>
      <c r="M141" s="88" t="s">
        <v>144</v>
      </c>
      <c r="N141" s="88" t="s">
        <v>145</v>
      </c>
      <c r="O141" s="89" t="s">
        <v>556</v>
      </c>
      <c r="P141" s="90" t="s">
        <v>557</v>
      </c>
    </row>
    <row r="142" spans="1:16" ht="12.75" customHeight="1" x14ac:dyDescent="0.2">
      <c r="A142" s="2" t="str">
        <f t="shared" si="12"/>
        <v>IBVS 5056 </v>
      </c>
      <c r="B142" s="5" t="str">
        <f t="shared" si="13"/>
        <v>I</v>
      </c>
      <c r="C142" s="2">
        <f t="shared" si="14"/>
        <v>51536.591699999997</v>
      </c>
      <c r="D142" t="str">
        <f t="shared" si="15"/>
        <v>vis</v>
      </c>
      <c r="E142">
        <f>VLOOKUP(C142,Active!C$21:E$969,3,FALSE)</f>
        <v>15662.922449552671</v>
      </c>
      <c r="F142" s="5" t="s">
        <v>140</v>
      </c>
      <c r="G142" t="str">
        <f t="shared" si="16"/>
        <v>51536.5917</v>
      </c>
      <c r="H142" s="2">
        <f t="shared" si="17"/>
        <v>15663</v>
      </c>
      <c r="I142" s="87" t="s">
        <v>558</v>
      </c>
      <c r="J142" s="88" t="s">
        <v>559</v>
      </c>
      <c r="K142" s="87">
        <v>15663</v>
      </c>
      <c r="L142" s="87" t="s">
        <v>560</v>
      </c>
      <c r="M142" s="88" t="s">
        <v>144</v>
      </c>
      <c r="N142" s="88" t="s">
        <v>561</v>
      </c>
      <c r="O142" s="89" t="s">
        <v>361</v>
      </c>
      <c r="P142" s="90" t="s">
        <v>562</v>
      </c>
    </row>
    <row r="143" spans="1:16" ht="12.75" customHeight="1" x14ac:dyDescent="0.2">
      <c r="A143" s="2" t="str">
        <f t="shared" si="12"/>
        <v>IBVS 5056 </v>
      </c>
      <c r="B143" s="5" t="str">
        <f t="shared" si="13"/>
        <v>I</v>
      </c>
      <c r="C143" s="2">
        <f t="shared" si="14"/>
        <v>51536.592199999999</v>
      </c>
      <c r="D143" t="str">
        <f t="shared" si="15"/>
        <v>vis</v>
      </c>
      <c r="E143">
        <f>VLOOKUP(C143,Active!C$21:E$969,3,FALSE)</f>
        <v>15662.923589206024</v>
      </c>
      <c r="F143" s="5" t="s">
        <v>140</v>
      </c>
      <c r="G143" t="str">
        <f t="shared" si="16"/>
        <v>51536.5922</v>
      </c>
      <c r="H143" s="2">
        <f t="shared" si="17"/>
        <v>15663</v>
      </c>
      <c r="I143" s="87" t="s">
        <v>563</v>
      </c>
      <c r="J143" s="88" t="s">
        <v>559</v>
      </c>
      <c r="K143" s="87">
        <v>15663</v>
      </c>
      <c r="L143" s="87" t="s">
        <v>564</v>
      </c>
      <c r="M143" s="88" t="s">
        <v>144</v>
      </c>
      <c r="N143" s="88" t="s">
        <v>120</v>
      </c>
      <c r="O143" s="89" t="s">
        <v>361</v>
      </c>
      <c r="P143" s="90" t="s">
        <v>562</v>
      </c>
    </row>
    <row r="144" spans="1:16" ht="12.75" customHeight="1" x14ac:dyDescent="0.2">
      <c r="A144" s="2" t="str">
        <f t="shared" si="12"/>
        <v>IBVS 5056 </v>
      </c>
      <c r="B144" s="5" t="str">
        <f t="shared" si="13"/>
        <v>I</v>
      </c>
      <c r="C144" s="2">
        <f t="shared" si="14"/>
        <v>51536.592299999997</v>
      </c>
      <c r="D144" t="str">
        <f t="shared" si="15"/>
        <v>vis</v>
      </c>
      <c r="E144">
        <f>VLOOKUP(C144,Active!C$21:E$969,3,FALSE)</f>
        <v>15662.923817136689</v>
      </c>
      <c r="F144" s="5" t="s">
        <v>140</v>
      </c>
      <c r="G144" t="str">
        <f t="shared" si="16"/>
        <v>51536.5923</v>
      </c>
      <c r="H144" s="2">
        <f t="shared" si="17"/>
        <v>15663</v>
      </c>
      <c r="I144" s="87" t="s">
        <v>565</v>
      </c>
      <c r="J144" s="88" t="s">
        <v>559</v>
      </c>
      <c r="K144" s="87">
        <v>15663</v>
      </c>
      <c r="L144" s="87" t="s">
        <v>566</v>
      </c>
      <c r="M144" s="88" t="s">
        <v>144</v>
      </c>
      <c r="N144" s="88" t="s">
        <v>486</v>
      </c>
      <c r="O144" s="89" t="s">
        <v>361</v>
      </c>
      <c r="P144" s="90" t="s">
        <v>562</v>
      </c>
    </row>
    <row r="145" spans="1:16" ht="12.75" customHeight="1" x14ac:dyDescent="0.2">
      <c r="A145" s="2" t="str">
        <f t="shared" si="12"/>
        <v>IBVS 5056 </v>
      </c>
      <c r="B145" s="5" t="str">
        <f t="shared" si="13"/>
        <v>II</v>
      </c>
      <c r="C145" s="2">
        <f t="shared" si="14"/>
        <v>51928.591899999999</v>
      </c>
      <c r="D145" t="str">
        <f t="shared" si="15"/>
        <v>vis</v>
      </c>
      <c r="E145">
        <f>VLOOKUP(C145,Active!C$21:E$969,3,FALSE)</f>
        <v>16556.411131313369</v>
      </c>
      <c r="F145" s="5" t="s">
        <v>140</v>
      </c>
      <c r="G145" t="str">
        <f t="shared" si="16"/>
        <v>51928.5919</v>
      </c>
      <c r="H145" s="2">
        <f t="shared" si="17"/>
        <v>16556.5</v>
      </c>
      <c r="I145" s="87" t="s">
        <v>567</v>
      </c>
      <c r="J145" s="88" t="s">
        <v>568</v>
      </c>
      <c r="K145" s="87">
        <v>16556.5</v>
      </c>
      <c r="L145" s="87" t="s">
        <v>569</v>
      </c>
      <c r="M145" s="88" t="s">
        <v>144</v>
      </c>
      <c r="N145" s="88" t="s">
        <v>120</v>
      </c>
      <c r="O145" s="89" t="s">
        <v>361</v>
      </c>
      <c r="P145" s="90" t="s">
        <v>562</v>
      </c>
    </row>
    <row r="146" spans="1:16" ht="12.75" customHeight="1" x14ac:dyDescent="0.2">
      <c r="A146" s="2" t="str">
        <f t="shared" si="12"/>
        <v>IBVS 5056 </v>
      </c>
      <c r="B146" s="5" t="str">
        <f t="shared" si="13"/>
        <v>II</v>
      </c>
      <c r="C146" s="2">
        <f t="shared" si="14"/>
        <v>51928.5933</v>
      </c>
      <c r="D146" t="str">
        <f t="shared" si="15"/>
        <v>vis</v>
      </c>
      <c r="E146">
        <f>VLOOKUP(C146,Active!C$21:E$969,3,FALSE)</f>
        <v>16556.414322342749</v>
      </c>
      <c r="F146" s="5" t="s">
        <v>140</v>
      </c>
      <c r="G146" t="str">
        <f t="shared" si="16"/>
        <v>51928.5933</v>
      </c>
      <c r="H146" s="2">
        <f t="shared" si="17"/>
        <v>16556.5</v>
      </c>
      <c r="I146" s="87" t="s">
        <v>570</v>
      </c>
      <c r="J146" s="88" t="s">
        <v>571</v>
      </c>
      <c r="K146" s="87">
        <v>16556.5</v>
      </c>
      <c r="L146" s="87" t="s">
        <v>572</v>
      </c>
      <c r="M146" s="88" t="s">
        <v>144</v>
      </c>
      <c r="N146" s="88" t="s">
        <v>486</v>
      </c>
      <c r="O146" s="89" t="s">
        <v>361</v>
      </c>
      <c r="P146" s="90" t="s">
        <v>562</v>
      </c>
    </row>
    <row r="147" spans="1:16" ht="12.75" customHeight="1" x14ac:dyDescent="0.2">
      <c r="A147" s="2" t="str">
        <f t="shared" si="12"/>
        <v>IBVS 5360 </v>
      </c>
      <c r="B147" s="5" t="str">
        <f t="shared" si="13"/>
        <v>II</v>
      </c>
      <c r="C147" s="2">
        <f t="shared" si="14"/>
        <v>51947.4571</v>
      </c>
      <c r="D147" t="str">
        <f t="shared" si="15"/>
        <v>vis</v>
      </c>
      <c r="E147">
        <f>VLOOKUP(C147,Active!C$21:E$969,3,FALSE)</f>
        <v>16599.410708046114</v>
      </c>
      <c r="F147" s="5" t="s">
        <v>140</v>
      </c>
      <c r="G147" t="str">
        <f t="shared" si="16"/>
        <v>51947.4571</v>
      </c>
      <c r="H147" s="2">
        <f t="shared" si="17"/>
        <v>16599.5</v>
      </c>
      <c r="I147" s="87" t="s">
        <v>573</v>
      </c>
      <c r="J147" s="88" t="s">
        <v>574</v>
      </c>
      <c r="K147" s="87">
        <v>16599.5</v>
      </c>
      <c r="L147" s="87" t="s">
        <v>575</v>
      </c>
      <c r="M147" s="88" t="s">
        <v>144</v>
      </c>
      <c r="N147" s="88" t="s">
        <v>145</v>
      </c>
      <c r="O147" s="89" t="s">
        <v>576</v>
      </c>
      <c r="P147" s="90" t="s">
        <v>577</v>
      </c>
    </row>
    <row r="148" spans="1:16" ht="12.75" customHeight="1" x14ac:dyDescent="0.2">
      <c r="A148" s="2" t="str">
        <f t="shared" si="12"/>
        <v>IBVS 5360 </v>
      </c>
      <c r="B148" s="5" t="str">
        <f t="shared" si="13"/>
        <v>I</v>
      </c>
      <c r="C148" s="2">
        <f t="shared" si="14"/>
        <v>51949.433400000002</v>
      </c>
      <c r="D148" t="str">
        <f t="shared" si="15"/>
        <v>vis</v>
      </c>
      <c r="E148">
        <f>VLOOKUP(C148,Active!C$21:E$969,3,FALSE)</f>
        <v>16603.915301874804</v>
      </c>
      <c r="F148" s="5" t="s">
        <v>140</v>
      </c>
      <c r="G148" t="str">
        <f t="shared" si="16"/>
        <v>51949.4334</v>
      </c>
      <c r="H148" s="2">
        <f t="shared" si="17"/>
        <v>16604</v>
      </c>
      <c r="I148" s="87" t="s">
        <v>578</v>
      </c>
      <c r="J148" s="88" t="s">
        <v>579</v>
      </c>
      <c r="K148" s="87">
        <v>16604</v>
      </c>
      <c r="L148" s="87" t="s">
        <v>580</v>
      </c>
      <c r="M148" s="88" t="s">
        <v>144</v>
      </c>
      <c r="N148" s="88" t="s">
        <v>145</v>
      </c>
      <c r="O148" s="89" t="s">
        <v>576</v>
      </c>
      <c r="P148" s="90" t="s">
        <v>577</v>
      </c>
    </row>
    <row r="149" spans="1:16" ht="12.75" customHeight="1" x14ac:dyDescent="0.2">
      <c r="A149" s="2" t="str">
        <f t="shared" si="12"/>
        <v>IBVS 5360 </v>
      </c>
      <c r="B149" s="5" t="str">
        <f t="shared" si="13"/>
        <v>II</v>
      </c>
      <c r="C149" s="2">
        <f t="shared" si="14"/>
        <v>51951.407500000001</v>
      </c>
      <c r="D149" t="str">
        <f t="shared" si="15"/>
        <v>vis</v>
      </c>
      <c r="E149">
        <f>VLOOKUP(C149,Active!C$21:E$969,3,FALSE)</f>
        <v>16608.414881228753</v>
      </c>
      <c r="F149" s="5" t="s">
        <v>140</v>
      </c>
      <c r="G149" t="str">
        <f t="shared" si="16"/>
        <v>51951.4075</v>
      </c>
      <c r="H149" s="2">
        <f t="shared" si="17"/>
        <v>16608.5</v>
      </c>
      <c r="I149" s="87" t="s">
        <v>581</v>
      </c>
      <c r="J149" s="88" t="s">
        <v>582</v>
      </c>
      <c r="K149" s="87">
        <v>16608.5</v>
      </c>
      <c r="L149" s="87" t="s">
        <v>583</v>
      </c>
      <c r="M149" s="88" t="s">
        <v>144</v>
      </c>
      <c r="N149" s="88" t="s">
        <v>145</v>
      </c>
      <c r="O149" s="89" t="s">
        <v>576</v>
      </c>
      <c r="P149" s="90" t="s">
        <v>577</v>
      </c>
    </row>
    <row r="150" spans="1:16" ht="12.75" customHeight="1" x14ac:dyDescent="0.2">
      <c r="A150" s="2" t="str">
        <f t="shared" si="12"/>
        <v>IBVS 5360 </v>
      </c>
      <c r="B150" s="5" t="str">
        <f t="shared" si="13"/>
        <v>I</v>
      </c>
      <c r="C150" s="2">
        <f t="shared" si="14"/>
        <v>51977.510900000001</v>
      </c>
      <c r="D150" t="str">
        <f t="shared" si="15"/>
        <v>vis</v>
      </c>
      <c r="E150">
        <f>VLOOKUP(C150,Active!C$21:E$969,3,FALSE)</f>
        <v>16667.912535708194</v>
      </c>
      <c r="F150" s="5" t="s">
        <v>140</v>
      </c>
      <c r="G150" t="str">
        <f t="shared" si="16"/>
        <v>51977.5109</v>
      </c>
      <c r="H150" s="2">
        <f t="shared" si="17"/>
        <v>16668</v>
      </c>
      <c r="I150" s="87" t="s">
        <v>584</v>
      </c>
      <c r="J150" s="88" t="s">
        <v>585</v>
      </c>
      <c r="K150" s="87">
        <v>16668</v>
      </c>
      <c r="L150" s="87" t="s">
        <v>586</v>
      </c>
      <c r="M150" s="88" t="s">
        <v>144</v>
      </c>
      <c r="N150" s="88" t="s">
        <v>145</v>
      </c>
      <c r="O150" s="89" t="s">
        <v>576</v>
      </c>
      <c r="P150" s="90" t="s">
        <v>577</v>
      </c>
    </row>
    <row r="151" spans="1:16" ht="12.75" customHeight="1" x14ac:dyDescent="0.2">
      <c r="A151" s="2" t="str">
        <f t="shared" si="12"/>
        <v>IBVS 5360 </v>
      </c>
      <c r="B151" s="5" t="str">
        <f t="shared" si="13"/>
        <v>I</v>
      </c>
      <c r="C151" s="2">
        <f t="shared" si="14"/>
        <v>52064.377999999997</v>
      </c>
      <c r="D151" t="str">
        <f t="shared" si="15"/>
        <v>vis</v>
      </c>
      <c r="E151">
        <f>VLOOKUP(C151,Active!C$21:E$969,3,FALSE)</f>
        <v>16865.909298636812</v>
      </c>
      <c r="F151" s="5" t="s">
        <v>140</v>
      </c>
      <c r="G151" t="str">
        <f t="shared" si="16"/>
        <v>52064.3780</v>
      </c>
      <c r="H151" s="2">
        <f t="shared" si="17"/>
        <v>16866</v>
      </c>
      <c r="I151" s="87" t="s">
        <v>587</v>
      </c>
      <c r="J151" s="88" t="s">
        <v>588</v>
      </c>
      <c r="K151" s="87">
        <v>16866</v>
      </c>
      <c r="L151" s="87" t="s">
        <v>589</v>
      </c>
      <c r="M151" s="88" t="s">
        <v>144</v>
      </c>
      <c r="N151" s="88" t="s">
        <v>145</v>
      </c>
      <c r="O151" s="89" t="s">
        <v>576</v>
      </c>
      <c r="P151" s="90" t="s">
        <v>577</v>
      </c>
    </row>
    <row r="152" spans="1:16" ht="12.75" customHeight="1" x14ac:dyDescent="0.2">
      <c r="A152" s="2" t="str">
        <f t="shared" si="12"/>
        <v>IBVS 5341 </v>
      </c>
      <c r="B152" s="5" t="str">
        <f t="shared" si="13"/>
        <v>II</v>
      </c>
      <c r="C152" s="2">
        <f t="shared" si="14"/>
        <v>52311.600599999998</v>
      </c>
      <c r="D152" t="str">
        <f t="shared" si="15"/>
        <v>vis</v>
      </c>
      <c r="E152">
        <f>VLOOKUP(C152,Active!C$21:E$969,3,FALSE)</f>
        <v>17429.405426892488</v>
      </c>
      <c r="F152" s="5" t="s">
        <v>140</v>
      </c>
      <c r="G152" t="str">
        <f t="shared" si="16"/>
        <v>52311.6006</v>
      </c>
      <c r="H152" s="2">
        <f t="shared" si="17"/>
        <v>17429.5</v>
      </c>
      <c r="I152" s="87" t="s">
        <v>590</v>
      </c>
      <c r="J152" s="88" t="s">
        <v>591</v>
      </c>
      <c r="K152" s="87">
        <v>17429.5</v>
      </c>
      <c r="L152" s="87" t="s">
        <v>592</v>
      </c>
      <c r="M152" s="88" t="s">
        <v>144</v>
      </c>
      <c r="N152" s="88" t="s">
        <v>145</v>
      </c>
      <c r="O152" s="89" t="s">
        <v>361</v>
      </c>
      <c r="P152" s="90" t="s">
        <v>593</v>
      </c>
    </row>
    <row r="153" spans="1:16" ht="12.75" customHeight="1" x14ac:dyDescent="0.2">
      <c r="A153" s="2" t="str">
        <f t="shared" si="12"/>
        <v>IBVS 5360 </v>
      </c>
      <c r="B153" s="5" t="str">
        <f t="shared" si="13"/>
        <v>I</v>
      </c>
      <c r="C153" s="2">
        <f t="shared" si="14"/>
        <v>52313.574999999997</v>
      </c>
      <c r="D153" t="str">
        <f t="shared" si="15"/>
        <v>vis</v>
      </c>
      <c r="E153">
        <f>VLOOKUP(C153,Active!C$21:E$969,3,FALSE)</f>
        <v>17433.905690038446</v>
      </c>
      <c r="F153" s="5" t="s">
        <v>140</v>
      </c>
      <c r="G153" t="str">
        <f t="shared" si="16"/>
        <v>52313.5750</v>
      </c>
      <c r="H153" s="2">
        <f t="shared" si="17"/>
        <v>17434</v>
      </c>
      <c r="I153" s="87" t="s">
        <v>594</v>
      </c>
      <c r="J153" s="88" t="s">
        <v>595</v>
      </c>
      <c r="K153" s="87">
        <v>17434</v>
      </c>
      <c r="L153" s="87" t="s">
        <v>596</v>
      </c>
      <c r="M153" s="88" t="s">
        <v>144</v>
      </c>
      <c r="N153" s="88" t="s">
        <v>145</v>
      </c>
      <c r="O153" s="89" t="s">
        <v>576</v>
      </c>
      <c r="P153" s="90" t="s">
        <v>577</v>
      </c>
    </row>
    <row r="154" spans="1:16" ht="12.75" customHeight="1" x14ac:dyDescent="0.2">
      <c r="A154" s="2" t="str">
        <f t="shared" si="12"/>
        <v>IBVS 5360 </v>
      </c>
      <c r="B154" s="5" t="str">
        <f t="shared" si="13"/>
        <v>II</v>
      </c>
      <c r="C154" s="2">
        <f t="shared" si="14"/>
        <v>52345.3822</v>
      </c>
      <c r="D154" t="str">
        <f t="shared" si="15"/>
        <v>vis</v>
      </c>
      <c r="E154">
        <f>VLOOKUP(C154,Active!C$21:E$969,3,FALSE)</f>
        <v>17506.404054066068</v>
      </c>
      <c r="F154" s="5" t="s">
        <v>140</v>
      </c>
      <c r="G154" t="str">
        <f t="shared" si="16"/>
        <v>52345.3822</v>
      </c>
      <c r="H154" s="2">
        <f t="shared" si="17"/>
        <v>17506.5</v>
      </c>
      <c r="I154" s="87" t="s">
        <v>597</v>
      </c>
      <c r="J154" s="88" t="s">
        <v>598</v>
      </c>
      <c r="K154" s="87">
        <v>17506.5</v>
      </c>
      <c r="L154" s="87" t="s">
        <v>599</v>
      </c>
      <c r="M154" s="88" t="s">
        <v>144</v>
      </c>
      <c r="N154" s="88" t="s">
        <v>145</v>
      </c>
      <c r="O154" s="89" t="s">
        <v>576</v>
      </c>
      <c r="P154" s="90" t="s">
        <v>577</v>
      </c>
    </row>
    <row r="155" spans="1:16" ht="12.75" customHeight="1" x14ac:dyDescent="0.2">
      <c r="A155" s="2" t="str">
        <f t="shared" si="12"/>
        <v>IBVS 5592 </v>
      </c>
      <c r="B155" s="5" t="str">
        <f t="shared" si="13"/>
        <v>II</v>
      </c>
      <c r="C155" s="2">
        <f t="shared" si="14"/>
        <v>53086.390800000001</v>
      </c>
      <c r="D155" t="str">
        <f t="shared" si="15"/>
        <v>vis</v>
      </c>
      <c r="E155">
        <f>VLOOKUP(C155,Active!C$21:E$969,3,FALSE)</f>
        <v>19195.389919857302</v>
      </c>
      <c r="F155" s="5" t="s">
        <v>140</v>
      </c>
      <c r="G155" t="str">
        <f t="shared" si="16"/>
        <v>53086.3908</v>
      </c>
      <c r="H155" s="2">
        <f t="shared" si="17"/>
        <v>19195.5</v>
      </c>
      <c r="I155" s="87" t="s">
        <v>600</v>
      </c>
      <c r="J155" s="88" t="s">
        <v>601</v>
      </c>
      <c r="K155" s="87">
        <v>19195.5</v>
      </c>
      <c r="L155" s="87" t="s">
        <v>602</v>
      </c>
      <c r="M155" s="88" t="s">
        <v>144</v>
      </c>
      <c r="N155" s="88" t="s">
        <v>145</v>
      </c>
      <c r="O155" s="89" t="s">
        <v>603</v>
      </c>
      <c r="P155" s="90" t="s">
        <v>604</v>
      </c>
    </row>
    <row r="156" spans="1:16" ht="12.75" customHeight="1" x14ac:dyDescent="0.2">
      <c r="A156" s="2" t="str">
        <f t="shared" si="12"/>
        <v>BAVM 173 </v>
      </c>
      <c r="B156" s="5" t="str">
        <f t="shared" si="13"/>
        <v>I</v>
      </c>
      <c r="C156" s="2">
        <f t="shared" si="14"/>
        <v>53463.485399999998</v>
      </c>
      <c r="D156" t="str">
        <f t="shared" si="15"/>
        <v>vis</v>
      </c>
      <c r="E156">
        <f>VLOOKUP(C156,Active!C$21:E$969,3,FALSE)</f>
        <v>20054.904167689503</v>
      </c>
      <c r="F156" s="5" t="s">
        <v>140</v>
      </c>
      <c r="G156" t="str">
        <f t="shared" si="16"/>
        <v>53463.4854</v>
      </c>
      <c r="H156" s="2">
        <f t="shared" si="17"/>
        <v>20055</v>
      </c>
      <c r="I156" s="87" t="s">
        <v>605</v>
      </c>
      <c r="J156" s="88" t="s">
        <v>606</v>
      </c>
      <c r="K156" s="87">
        <v>20055</v>
      </c>
      <c r="L156" s="87" t="s">
        <v>607</v>
      </c>
      <c r="M156" s="88" t="s">
        <v>144</v>
      </c>
      <c r="N156" s="88" t="s">
        <v>608</v>
      </c>
      <c r="O156" s="89" t="s">
        <v>609</v>
      </c>
      <c r="P156" s="90" t="s">
        <v>610</v>
      </c>
    </row>
    <row r="157" spans="1:16" ht="12.75" customHeight="1" x14ac:dyDescent="0.2">
      <c r="A157" s="2" t="str">
        <f t="shared" si="12"/>
        <v>IBVS 5668 </v>
      </c>
      <c r="B157" s="5" t="str">
        <f t="shared" si="13"/>
        <v>I</v>
      </c>
      <c r="C157" s="2">
        <f t="shared" si="14"/>
        <v>53517.435700000002</v>
      </c>
      <c r="D157" t="str">
        <f t="shared" si="15"/>
        <v>vis</v>
      </c>
      <c r="E157">
        <f>VLOOKUP(C157,Active!C$21:E$969,3,FALSE)</f>
        <v>20177.87344787762</v>
      </c>
      <c r="F157" s="5" t="s">
        <v>140</v>
      </c>
      <c r="G157" t="str">
        <f t="shared" si="16"/>
        <v>53517.4357</v>
      </c>
      <c r="H157" s="2">
        <f t="shared" si="17"/>
        <v>20178</v>
      </c>
      <c r="I157" s="87" t="s">
        <v>611</v>
      </c>
      <c r="J157" s="88" t="s">
        <v>612</v>
      </c>
      <c r="K157" s="87" t="s">
        <v>613</v>
      </c>
      <c r="L157" s="87" t="s">
        <v>614</v>
      </c>
      <c r="M157" s="88" t="s">
        <v>144</v>
      </c>
      <c r="N157" s="88" t="s">
        <v>145</v>
      </c>
      <c r="O157" s="89" t="s">
        <v>361</v>
      </c>
      <c r="P157" s="90" t="s">
        <v>615</v>
      </c>
    </row>
    <row r="158" spans="1:16" ht="12.75" customHeight="1" x14ac:dyDescent="0.2">
      <c r="A158" s="2" t="str">
        <f t="shared" si="12"/>
        <v>IBVS 5814 </v>
      </c>
      <c r="B158" s="5" t="str">
        <f t="shared" si="13"/>
        <v>II</v>
      </c>
      <c r="C158" s="2">
        <f t="shared" si="14"/>
        <v>53868.636599999998</v>
      </c>
      <c r="D158" t="str">
        <f t="shared" si="15"/>
        <v>vis</v>
      </c>
      <c r="E158">
        <f>VLOOKUP(C158,Active!C$21:E$969,3,FALSE)</f>
        <v>20978.368011845097</v>
      </c>
      <c r="F158" s="5" t="s">
        <v>140</v>
      </c>
      <c r="G158" t="str">
        <f t="shared" si="16"/>
        <v>53868.6366</v>
      </c>
      <c r="H158" s="2">
        <f t="shared" si="17"/>
        <v>20978.5</v>
      </c>
      <c r="I158" s="87" t="s">
        <v>616</v>
      </c>
      <c r="J158" s="88" t="s">
        <v>617</v>
      </c>
      <c r="K158" s="87" t="s">
        <v>618</v>
      </c>
      <c r="L158" s="87" t="s">
        <v>619</v>
      </c>
      <c r="M158" s="88" t="s">
        <v>620</v>
      </c>
      <c r="N158" s="88" t="s">
        <v>140</v>
      </c>
      <c r="O158" s="89" t="s">
        <v>621</v>
      </c>
      <c r="P158" s="90" t="s">
        <v>622</v>
      </c>
    </row>
    <row r="159" spans="1:16" ht="12.75" customHeight="1" x14ac:dyDescent="0.2">
      <c r="A159" s="2" t="str">
        <f t="shared" si="12"/>
        <v>BAVM 186 </v>
      </c>
      <c r="B159" s="5" t="str">
        <f t="shared" si="13"/>
        <v>I</v>
      </c>
      <c r="C159" s="2">
        <f t="shared" si="14"/>
        <v>54201.405700000003</v>
      </c>
      <c r="D159" t="str">
        <f t="shared" si="15"/>
        <v>vis</v>
      </c>
      <c r="E159">
        <f>VLOOKUP(C159,Active!C$21:E$969,3,FALSE)</f>
        <v>21736.850850603081</v>
      </c>
      <c r="F159" s="5" t="s">
        <v>140</v>
      </c>
      <c r="G159" t="str">
        <f t="shared" si="16"/>
        <v>54201.4057</v>
      </c>
      <c r="H159" s="2">
        <f t="shared" si="17"/>
        <v>21737</v>
      </c>
      <c r="I159" s="87" t="s">
        <v>623</v>
      </c>
      <c r="J159" s="88" t="s">
        <v>624</v>
      </c>
      <c r="K159" s="87" t="s">
        <v>625</v>
      </c>
      <c r="L159" s="87" t="s">
        <v>626</v>
      </c>
      <c r="M159" s="88" t="s">
        <v>620</v>
      </c>
      <c r="N159" s="88" t="s">
        <v>627</v>
      </c>
      <c r="O159" s="89" t="s">
        <v>628</v>
      </c>
      <c r="P159" s="90" t="s">
        <v>629</v>
      </c>
    </row>
    <row r="160" spans="1:16" ht="12.75" customHeight="1" x14ac:dyDescent="0.2">
      <c r="A160" s="2" t="str">
        <f t="shared" si="12"/>
        <v>BAVM 201 </v>
      </c>
      <c r="B160" s="5" t="str">
        <f t="shared" si="13"/>
        <v>II</v>
      </c>
      <c r="C160" s="2">
        <f t="shared" si="14"/>
        <v>54535.501300000004</v>
      </c>
      <c r="D160" t="str">
        <f t="shared" si="15"/>
        <v>vis</v>
      </c>
      <c r="E160">
        <f>VLOOKUP(C160,Active!C$21:E$969,3,FALSE)</f>
        <v>22498.357189696908</v>
      </c>
      <c r="F160" s="5" t="s">
        <v>140</v>
      </c>
      <c r="G160" t="str">
        <f t="shared" si="16"/>
        <v>54535.5013</v>
      </c>
      <c r="H160" s="2">
        <f t="shared" si="17"/>
        <v>22498.5</v>
      </c>
      <c r="I160" s="87" t="s">
        <v>630</v>
      </c>
      <c r="J160" s="88" t="s">
        <v>631</v>
      </c>
      <c r="K160" s="87" t="s">
        <v>632</v>
      </c>
      <c r="L160" s="87" t="s">
        <v>633</v>
      </c>
      <c r="M160" s="88" t="s">
        <v>620</v>
      </c>
      <c r="N160" s="88" t="s">
        <v>608</v>
      </c>
      <c r="O160" s="89" t="s">
        <v>634</v>
      </c>
      <c r="P160" s="90" t="s">
        <v>635</v>
      </c>
    </row>
    <row r="161" spans="1:16" ht="12.75" customHeight="1" x14ac:dyDescent="0.2">
      <c r="A161" s="2" t="str">
        <f t="shared" si="12"/>
        <v>BAVM 209 </v>
      </c>
      <c r="B161" s="5" t="str">
        <f t="shared" si="13"/>
        <v>I</v>
      </c>
      <c r="C161" s="2">
        <f t="shared" si="14"/>
        <v>54866.514999999999</v>
      </c>
      <c r="D161" t="str">
        <f t="shared" si="15"/>
        <v>vis</v>
      </c>
      <c r="E161">
        <f>VLOOKUP(C161,Active!C$21:E$969,3,FALSE)</f>
        <v>23252.838933475927</v>
      </c>
      <c r="F161" s="5" t="s">
        <v>140</v>
      </c>
      <c r="G161" t="str">
        <f t="shared" si="16"/>
        <v>54866.5150</v>
      </c>
      <c r="H161" s="2">
        <f t="shared" si="17"/>
        <v>23253</v>
      </c>
      <c r="I161" s="87" t="s">
        <v>636</v>
      </c>
      <c r="J161" s="88" t="s">
        <v>637</v>
      </c>
      <c r="K161" s="87" t="s">
        <v>638</v>
      </c>
      <c r="L161" s="87" t="s">
        <v>639</v>
      </c>
      <c r="M161" s="88" t="s">
        <v>620</v>
      </c>
      <c r="N161" s="88" t="s">
        <v>627</v>
      </c>
      <c r="O161" s="89" t="s">
        <v>640</v>
      </c>
      <c r="P161" s="90" t="s">
        <v>641</v>
      </c>
    </row>
    <row r="162" spans="1:16" ht="12.75" customHeight="1" x14ac:dyDescent="0.2">
      <c r="A162" s="2" t="str">
        <f t="shared" si="12"/>
        <v>IBVS 5898 </v>
      </c>
      <c r="B162" s="5" t="str">
        <f t="shared" si="13"/>
        <v>I</v>
      </c>
      <c r="C162" s="2">
        <f t="shared" si="14"/>
        <v>54887.573499999999</v>
      </c>
      <c r="D162" t="str">
        <f t="shared" si="15"/>
        <v>vis</v>
      </c>
      <c r="E162">
        <f>VLOOKUP(C162,Active!C$21:E$969,3,FALSE)</f>
        <v>23300.83771359098</v>
      </c>
      <c r="F162" s="5" t="s">
        <v>140</v>
      </c>
      <c r="G162" t="str">
        <f t="shared" si="16"/>
        <v>54887.5735</v>
      </c>
      <c r="H162" s="2">
        <f t="shared" si="17"/>
        <v>23301</v>
      </c>
      <c r="I162" s="87" t="s">
        <v>642</v>
      </c>
      <c r="J162" s="88" t="s">
        <v>643</v>
      </c>
      <c r="K162" s="87" t="s">
        <v>644</v>
      </c>
      <c r="L162" s="87" t="s">
        <v>645</v>
      </c>
      <c r="M162" s="88" t="s">
        <v>620</v>
      </c>
      <c r="N162" s="88" t="s">
        <v>120</v>
      </c>
      <c r="O162" s="89" t="s">
        <v>646</v>
      </c>
      <c r="P162" s="90" t="s">
        <v>647</v>
      </c>
    </row>
    <row r="163" spans="1:16" ht="12.75" customHeight="1" x14ac:dyDescent="0.2">
      <c r="A163" s="2" t="str">
        <f t="shared" si="12"/>
        <v>IBVS 5938 </v>
      </c>
      <c r="B163" s="5" t="str">
        <f t="shared" si="13"/>
        <v>I</v>
      </c>
      <c r="C163" s="2">
        <f t="shared" si="14"/>
        <v>54921.794699999999</v>
      </c>
      <c r="D163" t="str">
        <f t="shared" si="15"/>
        <v>vis</v>
      </c>
      <c r="E163">
        <f>VLOOKUP(C163,Active!C$21:E$969,3,FALSE)</f>
        <v>23378.838323989316</v>
      </c>
      <c r="F163" s="5" t="s">
        <v>140</v>
      </c>
      <c r="G163" t="str">
        <f t="shared" si="16"/>
        <v>54921.7947</v>
      </c>
      <c r="H163" s="2">
        <f t="shared" si="17"/>
        <v>23379</v>
      </c>
      <c r="I163" s="87" t="s">
        <v>648</v>
      </c>
      <c r="J163" s="88" t="s">
        <v>649</v>
      </c>
      <c r="K163" s="87" t="s">
        <v>650</v>
      </c>
      <c r="L163" s="87" t="s">
        <v>651</v>
      </c>
      <c r="M163" s="88" t="s">
        <v>620</v>
      </c>
      <c r="N163" s="88" t="s">
        <v>140</v>
      </c>
      <c r="O163" s="89" t="s">
        <v>621</v>
      </c>
      <c r="P163" s="90" t="s">
        <v>652</v>
      </c>
    </row>
    <row r="164" spans="1:16" ht="12.75" customHeight="1" x14ac:dyDescent="0.2">
      <c r="A164" s="2" t="str">
        <f t="shared" si="12"/>
        <v>IBVS 5974 </v>
      </c>
      <c r="B164" s="5" t="str">
        <f t="shared" si="13"/>
        <v>I</v>
      </c>
      <c r="C164" s="2">
        <f t="shared" si="14"/>
        <v>55248.645299999996</v>
      </c>
      <c r="D164" t="str">
        <f t="shared" si="15"/>
        <v>vis</v>
      </c>
      <c r="E164">
        <f>VLOOKUP(C164,Active!C$21:E$969,3,FALSE)</f>
        <v>24123.83108605089</v>
      </c>
      <c r="F164" s="5" t="s">
        <v>140</v>
      </c>
      <c r="G164" t="str">
        <f t="shared" si="16"/>
        <v>55248.6453</v>
      </c>
      <c r="H164" s="2">
        <f t="shared" si="17"/>
        <v>24124</v>
      </c>
      <c r="I164" s="87" t="s">
        <v>653</v>
      </c>
      <c r="J164" s="88" t="s">
        <v>654</v>
      </c>
      <c r="K164" s="87" t="s">
        <v>655</v>
      </c>
      <c r="L164" s="87" t="s">
        <v>656</v>
      </c>
      <c r="M164" s="88" t="s">
        <v>620</v>
      </c>
      <c r="N164" s="88" t="s">
        <v>140</v>
      </c>
      <c r="O164" s="89" t="s">
        <v>621</v>
      </c>
      <c r="P164" s="90" t="s">
        <v>657</v>
      </c>
    </row>
    <row r="165" spans="1:16" x14ac:dyDescent="0.2">
      <c r="A165" s="2" t="str">
        <f t="shared" si="12"/>
        <v>BAVM 228 </v>
      </c>
      <c r="B165" s="5" t="str">
        <f t="shared" si="13"/>
        <v>I</v>
      </c>
      <c r="C165" s="2">
        <f t="shared" si="14"/>
        <v>55578.5648</v>
      </c>
      <c r="D165" t="str">
        <f t="shared" si="15"/>
        <v>vis</v>
      </c>
      <c r="E165">
        <f>VLOOKUP(C165,Active!C$21:E$969,3,FALSE)</f>
        <v>24875.818812440186</v>
      </c>
      <c r="F165" s="5" t="s">
        <v>140</v>
      </c>
      <c r="G165" t="str">
        <f t="shared" si="16"/>
        <v>55578.5648</v>
      </c>
      <c r="H165" s="2">
        <f t="shared" si="17"/>
        <v>24876</v>
      </c>
      <c r="I165" s="87" t="s">
        <v>658</v>
      </c>
      <c r="J165" s="88" t="s">
        <v>659</v>
      </c>
      <c r="K165" s="87" t="s">
        <v>660</v>
      </c>
      <c r="L165" s="87" t="s">
        <v>661</v>
      </c>
      <c r="M165" s="88" t="s">
        <v>620</v>
      </c>
      <c r="N165" s="88" t="s">
        <v>140</v>
      </c>
      <c r="O165" s="89" t="s">
        <v>662</v>
      </c>
      <c r="P165" s="90" t="s">
        <v>663</v>
      </c>
    </row>
    <row r="166" spans="1:16" x14ac:dyDescent="0.2">
      <c r="A166" s="2" t="str">
        <f t="shared" si="12"/>
        <v>BAVM 228 </v>
      </c>
      <c r="B166" s="5" t="str">
        <f t="shared" si="13"/>
        <v>II</v>
      </c>
      <c r="C166" s="2">
        <f t="shared" si="14"/>
        <v>55590.631399999998</v>
      </c>
      <c r="D166" t="str">
        <f t="shared" si="15"/>
        <v>vis</v>
      </c>
      <c r="E166">
        <f>VLOOKUP(C166,Active!C$21:E$969,3,FALSE)</f>
        <v>24903.322294650989</v>
      </c>
      <c r="F166" s="5" t="s">
        <v>140</v>
      </c>
      <c r="G166" t="str">
        <f t="shared" si="16"/>
        <v>55590.6314</v>
      </c>
      <c r="H166" s="2">
        <f t="shared" si="17"/>
        <v>24903.5</v>
      </c>
      <c r="I166" s="87" t="s">
        <v>664</v>
      </c>
      <c r="J166" s="88" t="s">
        <v>665</v>
      </c>
      <c r="K166" s="87" t="s">
        <v>666</v>
      </c>
      <c r="L166" s="87" t="s">
        <v>667</v>
      </c>
      <c r="M166" s="88" t="s">
        <v>620</v>
      </c>
      <c r="N166" s="88" t="s">
        <v>140</v>
      </c>
      <c r="O166" s="89" t="s">
        <v>662</v>
      </c>
      <c r="P166" s="90" t="s">
        <v>663</v>
      </c>
    </row>
    <row r="167" spans="1:16" x14ac:dyDescent="0.2">
      <c r="A167" s="2" t="str">
        <f t="shared" si="12"/>
        <v>IBVS 6044 </v>
      </c>
      <c r="B167" s="5" t="str">
        <f t="shared" si="13"/>
        <v>I</v>
      </c>
      <c r="C167" s="2">
        <f t="shared" si="14"/>
        <v>55629.456299999998</v>
      </c>
      <c r="D167" t="str">
        <f t="shared" si="15"/>
        <v>vis</v>
      </c>
      <c r="E167">
        <f>VLOOKUP(C167,Active!C$21:E$969,3,FALSE)</f>
        <v>24991.816149298233</v>
      </c>
      <c r="F167" s="5" t="s">
        <v>140</v>
      </c>
      <c r="G167" t="str">
        <f t="shared" si="16"/>
        <v>55629.4563</v>
      </c>
      <c r="H167" s="2">
        <f t="shared" si="17"/>
        <v>24992</v>
      </c>
      <c r="I167" s="87" t="s">
        <v>668</v>
      </c>
      <c r="J167" s="88" t="s">
        <v>669</v>
      </c>
      <c r="K167" s="87" t="s">
        <v>670</v>
      </c>
      <c r="L167" s="87" t="s">
        <v>671</v>
      </c>
      <c r="M167" s="88" t="s">
        <v>620</v>
      </c>
      <c r="N167" s="88" t="s">
        <v>561</v>
      </c>
      <c r="O167" s="89" t="s">
        <v>646</v>
      </c>
      <c r="P167" s="90" t="s">
        <v>672</v>
      </c>
    </row>
    <row r="168" spans="1:16" x14ac:dyDescent="0.2">
      <c r="A168" s="2" t="str">
        <f t="shared" si="12"/>
        <v> JAAVSO 39;177 </v>
      </c>
      <c r="B168" s="5" t="str">
        <f t="shared" si="13"/>
        <v>II</v>
      </c>
      <c r="C168" s="2">
        <f t="shared" si="14"/>
        <v>55631.428599999999</v>
      </c>
      <c r="D168" t="str">
        <f t="shared" si="15"/>
        <v>vis</v>
      </c>
      <c r="E168">
        <f>VLOOKUP(C168,Active!C$21:E$969,3,FALSE)</f>
        <v>24996.311625900129</v>
      </c>
      <c r="F168" s="5" t="s">
        <v>140</v>
      </c>
      <c r="G168" t="str">
        <f t="shared" si="16"/>
        <v>55631.4286</v>
      </c>
      <c r="H168" s="2">
        <f t="shared" si="17"/>
        <v>24996.5</v>
      </c>
      <c r="I168" s="87" t="s">
        <v>673</v>
      </c>
      <c r="J168" s="88" t="s">
        <v>674</v>
      </c>
      <c r="K168" s="87" t="s">
        <v>675</v>
      </c>
      <c r="L168" s="87" t="s">
        <v>676</v>
      </c>
      <c r="M168" s="88" t="s">
        <v>620</v>
      </c>
      <c r="N168" s="88" t="s">
        <v>561</v>
      </c>
      <c r="O168" s="89" t="s">
        <v>677</v>
      </c>
      <c r="P168" s="89" t="s">
        <v>678</v>
      </c>
    </row>
    <row r="169" spans="1:16" x14ac:dyDescent="0.2">
      <c r="A169" s="2" t="str">
        <f t="shared" si="12"/>
        <v>IBVS 5990 </v>
      </c>
      <c r="B169" s="5" t="str">
        <f t="shared" si="13"/>
        <v>II</v>
      </c>
      <c r="C169" s="2">
        <f t="shared" si="14"/>
        <v>55632.304499999998</v>
      </c>
      <c r="D169" t="str">
        <f t="shared" si="15"/>
        <v>vis</v>
      </c>
      <c r="E169">
        <f>VLOOKUP(C169,Active!C$21:E$969,3,FALSE)</f>
        <v>24998.308070637537</v>
      </c>
      <c r="F169" s="5" t="s">
        <v>140</v>
      </c>
      <c r="G169" t="str">
        <f t="shared" si="16"/>
        <v>55632.3045</v>
      </c>
      <c r="H169" s="2">
        <f t="shared" si="17"/>
        <v>24998.5</v>
      </c>
      <c r="I169" s="87" t="s">
        <v>679</v>
      </c>
      <c r="J169" s="88" t="s">
        <v>680</v>
      </c>
      <c r="K169" s="87" t="s">
        <v>681</v>
      </c>
      <c r="L169" s="87" t="s">
        <v>682</v>
      </c>
      <c r="M169" s="88" t="s">
        <v>620</v>
      </c>
      <c r="N169" s="88" t="s">
        <v>683</v>
      </c>
      <c r="O169" s="89" t="s">
        <v>684</v>
      </c>
      <c r="P169" s="90" t="s">
        <v>685</v>
      </c>
    </row>
    <row r="170" spans="1:16" x14ac:dyDescent="0.2">
      <c r="A170" s="2" t="str">
        <f t="shared" si="12"/>
        <v>IBVS 5990 </v>
      </c>
      <c r="B170" s="5" t="str">
        <f t="shared" si="13"/>
        <v>I</v>
      </c>
      <c r="C170" s="2">
        <f t="shared" si="14"/>
        <v>55632.528599999998</v>
      </c>
      <c r="D170" t="str">
        <f t="shared" si="15"/>
        <v>vis</v>
      </c>
      <c r="E170">
        <f>VLOOKUP(C170,Active!C$21:E$969,3,FALSE)</f>
        <v>24998.81886326872</v>
      </c>
      <c r="F170" s="5" t="s">
        <v>140</v>
      </c>
      <c r="G170" t="str">
        <f t="shared" si="16"/>
        <v>55632.5286</v>
      </c>
      <c r="H170" s="2">
        <f t="shared" si="17"/>
        <v>24999</v>
      </c>
      <c r="I170" s="87" t="s">
        <v>686</v>
      </c>
      <c r="J170" s="88" t="s">
        <v>687</v>
      </c>
      <c r="K170" s="87" t="s">
        <v>688</v>
      </c>
      <c r="L170" s="87" t="s">
        <v>661</v>
      </c>
      <c r="M170" s="88" t="s">
        <v>620</v>
      </c>
      <c r="N170" s="88" t="s">
        <v>683</v>
      </c>
      <c r="O170" s="89" t="s">
        <v>684</v>
      </c>
      <c r="P170" s="90" t="s">
        <v>685</v>
      </c>
    </row>
    <row r="171" spans="1:16" x14ac:dyDescent="0.2">
      <c r="A171" s="2" t="str">
        <f t="shared" si="12"/>
        <v>IBVS 5990 </v>
      </c>
      <c r="B171" s="5" t="str">
        <f t="shared" si="13"/>
        <v>I</v>
      </c>
      <c r="C171" s="2">
        <f t="shared" si="14"/>
        <v>55633.404999999999</v>
      </c>
      <c r="D171" t="str">
        <f t="shared" si="15"/>
        <v>vis</v>
      </c>
      <c r="E171">
        <f>VLOOKUP(C171,Active!C$21:E$969,3,FALSE)</f>
        <v>25000.816447659483</v>
      </c>
      <c r="F171" s="5" t="s">
        <v>140</v>
      </c>
      <c r="G171" t="str">
        <f t="shared" si="16"/>
        <v>55633.4050</v>
      </c>
      <c r="H171" s="2">
        <f t="shared" si="17"/>
        <v>25001</v>
      </c>
      <c r="I171" s="87" t="s">
        <v>689</v>
      </c>
      <c r="J171" s="88" t="s">
        <v>690</v>
      </c>
      <c r="K171" s="87" t="s">
        <v>691</v>
      </c>
      <c r="L171" s="87" t="s">
        <v>692</v>
      </c>
      <c r="M171" s="88" t="s">
        <v>620</v>
      </c>
      <c r="N171" s="88" t="s">
        <v>683</v>
      </c>
      <c r="O171" s="89" t="s">
        <v>684</v>
      </c>
      <c r="P171" s="90" t="s">
        <v>685</v>
      </c>
    </row>
    <row r="172" spans="1:16" x14ac:dyDescent="0.2">
      <c r="A172" s="2" t="str">
        <f t="shared" si="12"/>
        <v>IBVS 6044 </v>
      </c>
      <c r="B172" s="5" t="str">
        <f t="shared" si="13"/>
        <v>I</v>
      </c>
      <c r="C172" s="2">
        <f t="shared" si="14"/>
        <v>55644.372900000002</v>
      </c>
      <c r="D172" t="str">
        <f t="shared" si="15"/>
        <v>vis</v>
      </c>
      <c r="E172">
        <f>VLOOKUP(C172,Active!C$21:E$969,3,FALSE)</f>
        <v>25025.815655600411</v>
      </c>
      <c r="F172" s="5" t="s">
        <v>140</v>
      </c>
      <c r="G172" t="str">
        <f t="shared" si="16"/>
        <v>55644.3729</v>
      </c>
      <c r="H172" s="2">
        <f t="shared" si="17"/>
        <v>25026</v>
      </c>
      <c r="I172" s="87" t="s">
        <v>693</v>
      </c>
      <c r="J172" s="88" t="s">
        <v>694</v>
      </c>
      <c r="K172" s="87" t="s">
        <v>695</v>
      </c>
      <c r="L172" s="87" t="s">
        <v>696</v>
      </c>
      <c r="M172" s="88" t="s">
        <v>620</v>
      </c>
      <c r="N172" s="88" t="s">
        <v>140</v>
      </c>
      <c r="O172" s="89" t="s">
        <v>646</v>
      </c>
      <c r="P172" s="90" t="s">
        <v>672</v>
      </c>
    </row>
    <row r="173" spans="1:16" x14ac:dyDescent="0.2">
      <c r="A173" s="2" t="str">
        <f t="shared" si="12"/>
        <v>IBVS 6044 </v>
      </c>
      <c r="B173" s="5" t="str">
        <f t="shared" si="13"/>
        <v>II</v>
      </c>
      <c r="C173" s="2">
        <f t="shared" si="14"/>
        <v>55644.5939</v>
      </c>
      <c r="D173" t="str">
        <f t="shared" si="15"/>
        <v>vis</v>
      </c>
      <c r="E173">
        <f>VLOOKUP(C173,Active!C$21:E$969,3,FALSE)</f>
        <v>25026.319382380825</v>
      </c>
      <c r="F173" s="5" t="s">
        <v>140</v>
      </c>
      <c r="G173" t="str">
        <f t="shared" si="16"/>
        <v>55644.5939</v>
      </c>
      <c r="H173" s="2">
        <f t="shared" si="17"/>
        <v>25026.5</v>
      </c>
      <c r="I173" s="87" t="s">
        <v>697</v>
      </c>
      <c r="J173" s="88" t="s">
        <v>698</v>
      </c>
      <c r="K173" s="87" t="s">
        <v>699</v>
      </c>
      <c r="L173" s="87" t="s">
        <v>700</v>
      </c>
      <c r="M173" s="88" t="s">
        <v>620</v>
      </c>
      <c r="N173" s="88" t="s">
        <v>140</v>
      </c>
      <c r="O173" s="89" t="s">
        <v>646</v>
      </c>
      <c r="P173" s="90" t="s">
        <v>672</v>
      </c>
    </row>
    <row r="174" spans="1:16" x14ac:dyDescent="0.2">
      <c r="A174" s="2" t="str">
        <f t="shared" si="12"/>
        <v>IBVS 5990 </v>
      </c>
      <c r="B174" s="5" t="str">
        <f t="shared" si="13"/>
        <v>I</v>
      </c>
      <c r="C174" s="2">
        <f t="shared" si="14"/>
        <v>55661.4833</v>
      </c>
      <c r="D174" t="str">
        <f t="shared" si="15"/>
        <v>vis</v>
      </c>
      <c r="E174">
        <f>VLOOKUP(C174,Active!C$21:E$969,3,FALSE)</f>
        <v>25064.815504938233</v>
      </c>
      <c r="F174" s="5" t="s">
        <v>140</v>
      </c>
      <c r="G174" t="str">
        <f t="shared" si="16"/>
        <v>55661.4833</v>
      </c>
      <c r="H174" s="2">
        <f t="shared" si="17"/>
        <v>25065</v>
      </c>
      <c r="I174" s="87" t="s">
        <v>701</v>
      </c>
      <c r="J174" s="88" t="s">
        <v>702</v>
      </c>
      <c r="K174" s="87" t="s">
        <v>703</v>
      </c>
      <c r="L174" s="87" t="s">
        <v>696</v>
      </c>
      <c r="M174" s="88" t="s">
        <v>620</v>
      </c>
      <c r="N174" s="88" t="s">
        <v>704</v>
      </c>
      <c r="O174" s="89" t="s">
        <v>684</v>
      </c>
      <c r="P174" s="90" t="s">
        <v>685</v>
      </c>
    </row>
    <row r="175" spans="1:16" x14ac:dyDescent="0.2">
      <c r="A175" s="2" t="str">
        <f t="shared" si="12"/>
        <v>IBVS 5990 </v>
      </c>
      <c r="B175" s="5" t="str">
        <f t="shared" si="13"/>
        <v>II</v>
      </c>
      <c r="C175" s="2">
        <f t="shared" si="14"/>
        <v>55664.336199999998</v>
      </c>
      <c r="D175" t="str">
        <f t="shared" si="15"/>
        <v>vis</v>
      </c>
      <c r="E175">
        <f>VLOOKUP(C175,Active!C$21:E$969,3,FALSE)</f>
        <v>25071.318139019015</v>
      </c>
      <c r="F175" s="5" t="s">
        <v>140</v>
      </c>
      <c r="G175" t="str">
        <f t="shared" si="16"/>
        <v>55664.3362</v>
      </c>
      <c r="H175" s="2">
        <f t="shared" si="17"/>
        <v>25071.5</v>
      </c>
      <c r="I175" s="87" t="s">
        <v>705</v>
      </c>
      <c r="J175" s="88" t="s">
        <v>706</v>
      </c>
      <c r="K175" s="87" t="s">
        <v>707</v>
      </c>
      <c r="L175" s="87" t="s">
        <v>708</v>
      </c>
      <c r="M175" s="88" t="s">
        <v>620</v>
      </c>
      <c r="N175" s="88" t="s">
        <v>683</v>
      </c>
      <c r="O175" s="89" t="s">
        <v>684</v>
      </c>
      <c r="P175" s="90" t="s">
        <v>685</v>
      </c>
    </row>
    <row r="176" spans="1:16" x14ac:dyDescent="0.2">
      <c r="A176" s="2" t="str">
        <f t="shared" si="12"/>
        <v>BAVM 220 </v>
      </c>
      <c r="B176" s="5" t="str">
        <f t="shared" si="13"/>
        <v>I</v>
      </c>
      <c r="C176" s="2">
        <f t="shared" si="14"/>
        <v>55669.379500000003</v>
      </c>
      <c r="D176" t="str">
        <f t="shared" si="15"/>
        <v>vis</v>
      </c>
      <c r="E176">
        <f>VLOOKUP(C176,Active!C$21:E$969,3,FALSE)</f>
        <v>25082.813366492697</v>
      </c>
      <c r="F176" s="5" t="s">
        <v>140</v>
      </c>
      <c r="G176" t="str">
        <f t="shared" si="16"/>
        <v>55669.3795</v>
      </c>
      <c r="H176" s="2">
        <f t="shared" si="17"/>
        <v>25083</v>
      </c>
      <c r="I176" s="87" t="s">
        <v>709</v>
      </c>
      <c r="J176" s="88" t="s">
        <v>710</v>
      </c>
      <c r="K176" s="87" t="s">
        <v>711</v>
      </c>
      <c r="L176" s="87" t="s">
        <v>712</v>
      </c>
      <c r="M176" s="88" t="s">
        <v>620</v>
      </c>
      <c r="N176" s="88" t="s">
        <v>627</v>
      </c>
      <c r="O176" s="89" t="s">
        <v>628</v>
      </c>
      <c r="P176" s="90" t="s">
        <v>713</v>
      </c>
    </row>
    <row r="177" spans="1:16" x14ac:dyDescent="0.2">
      <c r="A177" s="2" t="str">
        <f t="shared" si="12"/>
        <v>IBVS 6114 </v>
      </c>
      <c r="B177" s="5" t="str">
        <f t="shared" si="13"/>
        <v>I</v>
      </c>
      <c r="C177" s="2">
        <f t="shared" si="14"/>
        <v>56008.514490000001</v>
      </c>
      <c r="D177" t="str">
        <f t="shared" si="15"/>
        <v>vis</v>
      </c>
      <c r="E177">
        <f>VLOOKUP(C177,Active!C$21:E$969,3,FALSE)</f>
        <v>25855.806020970995</v>
      </c>
      <c r="F177" s="5" t="s">
        <v>140</v>
      </c>
      <c r="G177" t="str">
        <f t="shared" si="16"/>
        <v>56008.51449</v>
      </c>
      <c r="H177" s="2">
        <f t="shared" si="17"/>
        <v>25856</v>
      </c>
      <c r="I177" s="87" t="s">
        <v>714</v>
      </c>
      <c r="J177" s="88" t="s">
        <v>715</v>
      </c>
      <c r="K177" s="87" t="s">
        <v>716</v>
      </c>
      <c r="L177" s="87" t="s">
        <v>717</v>
      </c>
      <c r="M177" s="88" t="s">
        <v>620</v>
      </c>
      <c r="N177" s="88" t="s">
        <v>135</v>
      </c>
      <c r="O177" s="89" t="s">
        <v>718</v>
      </c>
      <c r="P177" s="90" t="s">
        <v>719</v>
      </c>
    </row>
    <row r="178" spans="1:16" x14ac:dyDescent="0.2">
      <c r="A178" s="2" t="str">
        <f t="shared" si="12"/>
        <v>IBVS 6114 </v>
      </c>
      <c r="B178" s="5" t="str">
        <f t="shared" si="13"/>
        <v>II</v>
      </c>
      <c r="C178" s="2">
        <f t="shared" si="14"/>
        <v>56292.586949999997</v>
      </c>
      <c r="D178" t="str">
        <f t="shared" si="15"/>
        <v>vis</v>
      </c>
      <c r="E178">
        <f>VLOOKUP(C178,Active!C$21:E$969,3,FALSE)</f>
        <v>26503.294281971659</v>
      </c>
      <c r="F178" s="5" t="s">
        <v>140</v>
      </c>
      <c r="G178" t="str">
        <f t="shared" si="16"/>
        <v>56292.58695</v>
      </c>
      <c r="H178" s="2">
        <f t="shared" si="17"/>
        <v>26503.5</v>
      </c>
      <c r="I178" s="87" t="s">
        <v>720</v>
      </c>
      <c r="J178" s="88" t="s">
        <v>721</v>
      </c>
      <c r="K178" s="87" t="s">
        <v>722</v>
      </c>
      <c r="L178" s="87" t="s">
        <v>723</v>
      </c>
      <c r="M178" s="88" t="s">
        <v>620</v>
      </c>
      <c r="N178" s="88" t="s">
        <v>135</v>
      </c>
      <c r="O178" s="89" t="s">
        <v>718</v>
      </c>
      <c r="P178" s="90" t="s">
        <v>719</v>
      </c>
    </row>
    <row r="179" spans="1:16" x14ac:dyDescent="0.2">
      <c r="A179" s="2" t="str">
        <f t="shared" si="12"/>
        <v>IBVS 6114 </v>
      </c>
      <c r="B179" s="5" t="str">
        <f t="shared" si="13"/>
        <v>I</v>
      </c>
      <c r="C179" s="2">
        <f t="shared" si="14"/>
        <v>56293.683929999999</v>
      </c>
      <c r="D179" t="str">
        <f t="shared" si="15"/>
        <v>vis</v>
      </c>
      <c r="E179">
        <f>VLOOKUP(C179,Active!C$21:E$969,3,FALSE)</f>
        <v>26505.79463583403</v>
      </c>
      <c r="F179" s="5" t="s">
        <v>140</v>
      </c>
      <c r="G179" t="str">
        <f t="shared" si="16"/>
        <v>56293.68393</v>
      </c>
      <c r="H179" s="2">
        <f t="shared" si="17"/>
        <v>26506</v>
      </c>
      <c r="I179" s="87" t="s">
        <v>724</v>
      </c>
      <c r="J179" s="88" t="s">
        <v>725</v>
      </c>
      <c r="K179" s="87" t="s">
        <v>726</v>
      </c>
      <c r="L179" s="87" t="s">
        <v>727</v>
      </c>
      <c r="M179" s="88" t="s">
        <v>620</v>
      </c>
      <c r="N179" s="88" t="s">
        <v>135</v>
      </c>
      <c r="O179" s="89" t="s">
        <v>718</v>
      </c>
      <c r="P179" s="90" t="s">
        <v>719</v>
      </c>
    </row>
    <row r="180" spans="1:16" x14ac:dyDescent="0.2">
      <c r="A180" s="2" t="str">
        <f t="shared" si="12"/>
        <v>BAVM 238 </v>
      </c>
      <c r="B180" s="5" t="str">
        <f t="shared" si="13"/>
        <v>I</v>
      </c>
      <c r="C180" s="2">
        <f t="shared" si="14"/>
        <v>56727.582399999999</v>
      </c>
      <c r="D180" t="str">
        <f t="shared" si="15"/>
        <v>vis</v>
      </c>
      <c r="E180">
        <f>VLOOKUP(C180,Active!C$21:E$969,3,FALSE)</f>
        <v>27494.782325070621</v>
      </c>
      <c r="F180" s="5" t="s">
        <v>140</v>
      </c>
      <c r="G180" t="str">
        <f t="shared" si="16"/>
        <v>56727.5824</v>
      </c>
      <c r="H180" s="2">
        <f t="shared" si="17"/>
        <v>27495</v>
      </c>
      <c r="I180" s="87" t="s">
        <v>728</v>
      </c>
      <c r="J180" s="88" t="s">
        <v>729</v>
      </c>
      <c r="K180" s="87" t="s">
        <v>730</v>
      </c>
      <c r="L180" s="87" t="s">
        <v>731</v>
      </c>
      <c r="M180" s="88" t="s">
        <v>620</v>
      </c>
      <c r="N180" s="88" t="s">
        <v>608</v>
      </c>
      <c r="O180" s="89" t="s">
        <v>732</v>
      </c>
      <c r="P180" s="90" t="s">
        <v>733</v>
      </c>
    </row>
    <row r="181" spans="1:16" x14ac:dyDescent="0.2">
      <c r="A181" s="2" t="str">
        <f t="shared" si="12"/>
        <v>IBVS 6114 </v>
      </c>
      <c r="B181" s="5" t="str">
        <f t="shared" si="13"/>
        <v>I</v>
      </c>
      <c r="C181" s="2">
        <f t="shared" si="14"/>
        <v>56728.459860000003</v>
      </c>
      <c r="D181" t="str">
        <f t="shared" si="15"/>
        <v>vis</v>
      </c>
      <c r="E181">
        <f>VLOOKUP(C181,Active!C$21:E$969,3,FALSE)</f>
        <v>27496.782325526488</v>
      </c>
      <c r="F181" s="5" t="s">
        <v>140</v>
      </c>
      <c r="G181" t="str">
        <f t="shared" si="16"/>
        <v>56728.45986</v>
      </c>
      <c r="H181" s="2">
        <f t="shared" si="17"/>
        <v>27497</v>
      </c>
      <c r="I181" s="87" t="s">
        <v>734</v>
      </c>
      <c r="J181" s="88" t="s">
        <v>735</v>
      </c>
      <c r="K181" s="87" t="s">
        <v>736</v>
      </c>
      <c r="L181" s="87" t="s">
        <v>737</v>
      </c>
      <c r="M181" s="88" t="s">
        <v>620</v>
      </c>
      <c r="N181" s="88" t="s">
        <v>140</v>
      </c>
      <c r="O181" s="89" t="s">
        <v>718</v>
      </c>
      <c r="P181" s="90" t="s">
        <v>719</v>
      </c>
    </row>
    <row r="182" spans="1:16" x14ac:dyDescent="0.2">
      <c r="A182" s="2" t="str">
        <f t="shared" si="12"/>
        <v>BAVM 238 </v>
      </c>
      <c r="B182" s="5" t="str">
        <f t="shared" si="13"/>
        <v>I</v>
      </c>
      <c r="C182" s="2">
        <f t="shared" si="14"/>
        <v>56729.335599999999</v>
      </c>
      <c r="D182" t="str">
        <f t="shared" si="15"/>
        <v>vis</v>
      </c>
      <c r="E182">
        <f>VLOOKUP(C182,Active!C$21:E$969,3,FALSE)</f>
        <v>27498.77840557482</v>
      </c>
      <c r="F182" s="5" t="s">
        <v>140</v>
      </c>
      <c r="G182" t="str">
        <f t="shared" si="16"/>
        <v>56729.3356</v>
      </c>
      <c r="H182" s="2">
        <f t="shared" si="17"/>
        <v>27499</v>
      </c>
      <c r="I182" s="87" t="s">
        <v>738</v>
      </c>
      <c r="J182" s="88" t="s">
        <v>739</v>
      </c>
      <c r="K182" s="87" t="s">
        <v>740</v>
      </c>
      <c r="L182" s="87" t="s">
        <v>741</v>
      </c>
      <c r="M182" s="88" t="s">
        <v>620</v>
      </c>
      <c r="N182" s="88" t="s">
        <v>608</v>
      </c>
      <c r="O182" s="89" t="s">
        <v>732</v>
      </c>
      <c r="P182" s="90" t="s">
        <v>733</v>
      </c>
    </row>
    <row r="183" spans="1:16" x14ac:dyDescent="0.2">
      <c r="A183" s="2" t="str">
        <f t="shared" si="12"/>
        <v>BAVM 238 </v>
      </c>
      <c r="B183" s="5" t="str">
        <f t="shared" si="13"/>
        <v>II</v>
      </c>
      <c r="C183" s="2">
        <f t="shared" si="14"/>
        <v>56729.556700000001</v>
      </c>
      <c r="D183" t="str">
        <f t="shared" si="15"/>
        <v>vis</v>
      </c>
      <c r="E183">
        <f>VLOOKUP(C183,Active!C$21:E$969,3,FALSE)</f>
        <v>27499.282360285913</v>
      </c>
      <c r="F183" s="5" t="s">
        <v>140</v>
      </c>
      <c r="G183" t="str">
        <f t="shared" si="16"/>
        <v>56729.5567</v>
      </c>
      <c r="H183" s="2">
        <f t="shared" si="17"/>
        <v>27499.5</v>
      </c>
      <c r="I183" s="87" t="s">
        <v>742</v>
      </c>
      <c r="J183" s="88" t="s">
        <v>743</v>
      </c>
      <c r="K183" s="87" t="s">
        <v>744</v>
      </c>
      <c r="L183" s="87" t="s">
        <v>731</v>
      </c>
      <c r="M183" s="88" t="s">
        <v>620</v>
      </c>
      <c r="N183" s="88" t="s">
        <v>608</v>
      </c>
      <c r="O183" s="89" t="s">
        <v>732</v>
      </c>
      <c r="P183" s="90" t="s">
        <v>733</v>
      </c>
    </row>
    <row r="184" spans="1:16" x14ac:dyDescent="0.2">
      <c r="A184" s="2" t="str">
        <f t="shared" si="12"/>
        <v>IBVS 6114 </v>
      </c>
      <c r="B184" s="5" t="str">
        <f t="shared" si="13"/>
        <v>II</v>
      </c>
      <c r="C184" s="2">
        <f t="shared" si="14"/>
        <v>56730.433810000002</v>
      </c>
      <c r="D184" t="str">
        <f t="shared" si="15"/>
        <v>vis</v>
      </c>
      <c r="E184">
        <f>VLOOKUP(C184,Active!C$21:E$969,3,FALSE)</f>
        <v>27501.28156298443</v>
      </c>
      <c r="F184" s="5" t="s">
        <v>140</v>
      </c>
      <c r="G184" t="str">
        <f t="shared" si="16"/>
        <v>56730.43381</v>
      </c>
      <c r="H184" s="2">
        <f t="shared" si="17"/>
        <v>27501.5</v>
      </c>
      <c r="I184" s="87" t="s">
        <v>745</v>
      </c>
      <c r="J184" s="88" t="s">
        <v>746</v>
      </c>
      <c r="K184" s="87" t="s">
        <v>747</v>
      </c>
      <c r="L184" s="87" t="s">
        <v>748</v>
      </c>
      <c r="M184" s="88" t="s">
        <v>620</v>
      </c>
      <c r="N184" s="88" t="s">
        <v>140</v>
      </c>
      <c r="O184" s="89" t="s">
        <v>718</v>
      </c>
      <c r="P184" s="90" t="s">
        <v>719</v>
      </c>
    </row>
    <row r="185" spans="1:16" x14ac:dyDescent="0.2">
      <c r="A185" s="2" t="str">
        <f t="shared" si="12"/>
        <v>BAVM 238 </v>
      </c>
      <c r="B185" s="5" t="str">
        <f t="shared" si="13"/>
        <v>II</v>
      </c>
      <c r="C185" s="2">
        <f t="shared" si="14"/>
        <v>56731.316599999998</v>
      </c>
      <c r="D185" t="str">
        <f t="shared" si="15"/>
        <v>vis</v>
      </c>
      <c r="E185">
        <f>VLOOKUP(C185,Active!C$21:E$969,3,FALSE)</f>
        <v>27503.293712144987</v>
      </c>
      <c r="F185" s="5" t="s">
        <v>140</v>
      </c>
      <c r="G185" t="str">
        <f t="shared" si="16"/>
        <v>56731.3166</v>
      </c>
      <c r="H185" s="2">
        <f t="shared" si="17"/>
        <v>27503.5</v>
      </c>
      <c r="I185" s="87" t="s">
        <v>749</v>
      </c>
      <c r="J185" s="88" t="s">
        <v>750</v>
      </c>
      <c r="K185" s="87" t="s">
        <v>751</v>
      </c>
      <c r="L185" s="87" t="s">
        <v>752</v>
      </c>
      <c r="M185" s="88" t="s">
        <v>620</v>
      </c>
      <c r="N185" s="88" t="s">
        <v>608</v>
      </c>
      <c r="O185" s="89" t="s">
        <v>732</v>
      </c>
      <c r="P185" s="90" t="s">
        <v>733</v>
      </c>
    </row>
    <row r="186" spans="1:16" x14ac:dyDescent="0.2">
      <c r="A186" s="2" t="str">
        <f t="shared" si="12"/>
        <v>BAVM 238 </v>
      </c>
      <c r="B186" s="5" t="str">
        <f t="shared" si="13"/>
        <v>I</v>
      </c>
      <c r="C186" s="2">
        <f t="shared" si="14"/>
        <v>56731.529000000002</v>
      </c>
      <c r="D186" t="str">
        <f t="shared" si="15"/>
        <v>vis</v>
      </c>
      <c r="E186">
        <f>VLOOKUP(C186,Active!C$21:E$969,3,FALSE)</f>
        <v>27503.777836887806</v>
      </c>
      <c r="F186" s="5" t="s">
        <v>140</v>
      </c>
      <c r="G186" t="str">
        <f t="shared" si="16"/>
        <v>56731.5290</v>
      </c>
      <c r="H186" s="2">
        <f t="shared" si="17"/>
        <v>27504</v>
      </c>
      <c r="I186" s="87" t="s">
        <v>753</v>
      </c>
      <c r="J186" s="88" t="s">
        <v>754</v>
      </c>
      <c r="K186" s="87" t="s">
        <v>755</v>
      </c>
      <c r="L186" s="87" t="s">
        <v>756</v>
      </c>
      <c r="M186" s="88" t="s">
        <v>620</v>
      </c>
      <c r="N186" s="88" t="s">
        <v>608</v>
      </c>
      <c r="O186" s="89" t="s">
        <v>732</v>
      </c>
      <c r="P186" s="90" t="s">
        <v>733</v>
      </c>
    </row>
    <row r="187" spans="1:16" ht="12.75" customHeight="1" x14ac:dyDescent="0.2">
      <c r="A187" s="2" t="str">
        <f t="shared" si="12"/>
        <v> BAC 42.331 </v>
      </c>
      <c r="B187" s="5" t="str">
        <f t="shared" si="13"/>
        <v>I</v>
      </c>
      <c r="C187" s="2">
        <f t="shared" si="14"/>
        <v>43905.37</v>
      </c>
      <c r="D187" t="str">
        <f t="shared" si="15"/>
        <v>vis</v>
      </c>
      <c r="E187">
        <f>VLOOKUP(C187,Active!C$21:E$969,3,FALSE)</f>
        <v>-1730.9722906963855</v>
      </c>
      <c r="F187" s="5" t="s">
        <v>140</v>
      </c>
      <c r="G187" t="str">
        <f t="shared" si="16"/>
        <v>43905.370</v>
      </c>
      <c r="H187" s="2">
        <f t="shared" si="17"/>
        <v>-1731</v>
      </c>
      <c r="I187" s="87" t="s">
        <v>757</v>
      </c>
      <c r="J187" s="88" t="s">
        <v>758</v>
      </c>
      <c r="K187" s="87">
        <v>-1731</v>
      </c>
      <c r="L187" s="87" t="s">
        <v>234</v>
      </c>
      <c r="M187" s="88" t="s">
        <v>212</v>
      </c>
      <c r="N187" s="88"/>
      <c r="O187" s="89" t="s">
        <v>265</v>
      </c>
      <c r="P187" s="89" t="s">
        <v>64</v>
      </c>
    </row>
    <row r="188" spans="1:16" ht="12.75" customHeight="1" x14ac:dyDescent="0.2">
      <c r="A188" s="2" t="str">
        <f t="shared" si="12"/>
        <v>IBVS 1812 </v>
      </c>
      <c r="B188" s="5" t="str">
        <f t="shared" si="13"/>
        <v>I</v>
      </c>
      <c r="C188" s="2">
        <f t="shared" si="14"/>
        <v>44320.395799999998</v>
      </c>
      <c r="D188" t="str">
        <f t="shared" si="15"/>
        <v>vis</v>
      </c>
      <c r="E188">
        <f>VLOOKUP(C188,Active!C$21:E$969,3,FALSE)</f>
        <v>-785.00120461359109</v>
      </c>
      <c r="F188" s="5" t="s">
        <v>140</v>
      </c>
      <c r="G188" t="str">
        <f t="shared" si="16"/>
        <v>44320.3958</v>
      </c>
      <c r="H188" s="2">
        <f t="shared" si="17"/>
        <v>-785</v>
      </c>
      <c r="I188" s="87" t="s">
        <v>759</v>
      </c>
      <c r="J188" s="88" t="s">
        <v>760</v>
      </c>
      <c r="K188" s="87">
        <v>-785</v>
      </c>
      <c r="L188" s="87" t="s">
        <v>192</v>
      </c>
      <c r="M188" s="88" t="s">
        <v>144</v>
      </c>
      <c r="N188" s="88" t="s">
        <v>145</v>
      </c>
      <c r="O188" s="89" t="s">
        <v>761</v>
      </c>
      <c r="P188" s="90" t="s">
        <v>762</v>
      </c>
    </row>
    <row r="189" spans="1:16" x14ac:dyDescent="0.2">
      <c r="A189" s="2" t="str">
        <f t="shared" si="12"/>
        <v>IBVS 1812 </v>
      </c>
      <c r="B189" s="5" t="str">
        <f t="shared" si="13"/>
        <v>II</v>
      </c>
      <c r="C189" s="2">
        <f t="shared" si="14"/>
        <v>44343.430999999997</v>
      </c>
      <c r="D189" t="str">
        <f t="shared" si="15"/>
        <v>vis</v>
      </c>
      <c r="E189">
        <f>VLOOKUP(C189,Active!C$21:E$969,3,FALSE)</f>
        <v>-732.49691894717432</v>
      </c>
      <c r="F189" s="5" t="s">
        <v>140</v>
      </c>
      <c r="G189" t="str">
        <f t="shared" si="16"/>
        <v>44343.4310</v>
      </c>
      <c r="H189" s="2">
        <f t="shared" si="17"/>
        <v>-732.5</v>
      </c>
      <c r="I189" s="87" t="s">
        <v>763</v>
      </c>
      <c r="J189" s="88" t="s">
        <v>764</v>
      </c>
      <c r="K189" s="87">
        <v>-732.5</v>
      </c>
      <c r="L189" s="87" t="s">
        <v>765</v>
      </c>
      <c r="M189" s="88" t="s">
        <v>144</v>
      </c>
      <c r="N189" s="88" t="s">
        <v>145</v>
      </c>
      <c r="O189" s="89" t="s">
        <v>761</v>
      </c>
      <c r="P189" s="90" t="s">
        <v>762</v>
      </c>
    </row>
    <row r="190" spans="1:16" x14ac:dyDescent="0.2">
      <c r="A190" s="2" t="str">
        <f t="shared" si="12"/>
        <v> AAP 263.165 </v>
      </c>
      <c r="B190" s="5" t="str">
        <f t="shared" si="13"/>
        <v>I</v>
      </c>
      <c r="C190" s="2">
        <f t="shared" si="14"/>
        <v>45773.467900000003</v>
      </c>
      <c r="D190" t="str">
        <f t="shared" si="15"/>
        <v>vis</v>
      </c>
      <c r="E190">
        <f>VLOOKUP(C190,Active!C$21:E$969,3,FALSE)</f>
        <v>2526.9957666436785</v>
      </c>
      <c r="F190" s="5" t="s">
        <v>140</v>
      </c>
      <c r="G190" t="str">
        <f t="shared" si="16"/>
        <v>45773.4679</v>
      </c>
      <c r="H190" s="2">
        <f t="shared" si="17"/>
        <v>2527</v>
      </c>
      <c r="I190" s="87" t="s">
        <v>766</v>
      </c>
      <c r="J190" s="88" t="s">
        <v>767</v>
      </c>
      <c r="K190" s="87">
        <v>2527</v>
      </c>
      <c r="L190" s="87" t="s">
        <v>768</v>
      </c>
      <c r="M190" s="88" t="s">
        <v>144</v>
      </c>
      <c r="N190" s="88" t="s">
        <v>145</v>
      </c>
      <c r="O190" s="89" t="s">
        <v>387</v>
      </c>
      <c r="P190" s="89" t="s">
        <v>77</v>
      </c>
    </row>
    <row r="191" spans="1:16" x14ac:dyDescent="0.2">
      <c r="A191" s="2" t="str">
        <f t="shared" si="12"/>
        <v> AAP 263.165 </v>
      </c>
      <c r="B191" s="5" t="str">
        <f t="shared" si="13"/>
        <v>II</v>
      </c>
      <c r="C191" s="2">
        <f t="shared" si="14"/>
        <v>45814.487300000001</v>
      </c>
      <c r="D191" t="str">
        <f t="shared" si="15"/>
        <v>vis</v>
      </c>
      <c r="E191">
        <f>VLOOKUP(C191,Active!C$21:E$969,3,FALSE)</f>
        <v>2620.4915598412645</v>
      </c>
      <c r="F191" s="5" t="s">
        <v>140</v>
      </c>
      <c r="G191" t="str">
        <f t="shared" si="16"/>
        <v>45814.4873</v>
      </c>
      <c r="H191" s="2">
        <f t="shared" si="17"/>
        <v>2620.5</v>
      </c>
      <c r="I191" s="87" t="s">
        <v>769</v>
      </c>
      <c r="J191" s="88" t="s">
        <v>770</v>
      </c>
      <c r="K191" s="87">
        <v>2620.5</v>
      </c>
      <c r="L191" s="87" t="s">
        <v>399</v>
      </c>
      <c r="M191" s="88" t="s">
        <v>144</v>
      </c>
      <c r="N191" s="88" t="s">
        <v>145</v>
      </c>
      <c r="O191" s="89" t="s">
        <v>387</v>
      </c>
      <c r="P191" s="89" t="s">
        <v>77</v>
      </c>
    </row>
    <row r="192" spans="1:16" x14ac:dyDescent="0.2">
      <c r="A192" s="2" t="str">
        <f t="shared" si="12"/>
        <v> AJ 104.1968 </v>
      </c>
      <c r="B192" s="5" t="str">
        <f t="shared" si="13"/>
        <v>I</v>
      </c>
      <c r="C192" s="2">
        <f t="shared" si="14"/>
        <v>47549.882100000003</v>
      </c>
      <c r="D192" t="str">
        <f t="shared" si="15"/>
        <v>vis</v>
      </c>
      <c r="E192">
        <f>VLOOKUP(C192,Active!C$21:E$969,3,FALSE)</f>
        <v>6575.9885524100446</v>
      </c>
      <c r="F192" s="5" t="s">
        <v>140</v>
      </c>
      <c r="G192" t="str">
        <f t="shared" si="16"/>
        <v>47549.8821</v>
      </c>
      <c r="H192" s="2">
        <f t="shared" si="17"/>
        <v>6576</v>
      </c>
      <c r="I192" s="87" t="s">
        <v>771</v>
      </c>
      <c r="J192" s="88" t="s">
        <v>772</v>
      </c>
      <c r="K192" s="87">
        <v>6576</v>
      </c>
      <c r="L192" s="87" t="s">
        <v>450</v>
      </c>
      <c r="M192" s="88" t="s">
        <v>144</v>
      </c>
      <c r="N192" s="88" t="s">
        <v>145</v>
      </c>
      <c r="O192" s="89" t="s">
        <v>773</v>
      </c>
      <c r="P192" s="89" t="s">
        <v>81</v>
      </c>
    </row>
    <row r="193" spans="1:16" x14ac:dyDescent="0.2">
      <c r="A193" s="2" t="str">
        <f t="shared" si="12"/>
        <v> VSSC 73 </v>
      </c>
      <c r="B193" s="5" t="str">
        <f t="shared" si="13"/>
        <v>II</v>
      </c>
      <c r="C193" s="2">
        <f t="shared" si="14"/>
        <v>47593.537799999998</v>
      </c>
      <c r="D193" t="str">
        <f t="shared" si="15"/>
        <v>vis</v>
      </c>
      <c r="E193">
        <f>VLOOKUP(C193,Active!C$21:E$969,3,FALSE)</f>
        <v>6675.4932818574698</v>
      </c>
      <c r="F193" s="5" t="s">
        <v>140</v>
      </c>
      <c r="G193" t="str">
        <f t="shared" si="16"/>
        <v>47593.5378</v>
      </c>
      <c r="H193" s="2">
        <f t="shared" si="17"/>
        <v>6675.5</v>
      </c>
      <c r="I193" s="87" t="s">
        <v>774</v>
      </c>
      <c r="J193" s="88" t="s">
        <v>775</v>
      </c>
      <c r="K193" s="87">
        <v>6675.5</v>
      </c>
      <c r="L193" s="87" t="s">
        <v>410</v>
      </c>
      <c r="M193" s="88" t="s">
        <v>144</v>
      </c>
      <c r="N193" s="88" t="s">
        <v>145</v>
      </c>
      <c r="O193" s="89" t="s">
        <v>776</v>
      </c>
      <c r="P193" s="89" t="s">
        <v>82</v>
      </c>
    </row>
    <row r="194" spans="1:16" x14ac:dyDescent="0.2">
      <c r="A194" s="2" t="str">
        <f t="shared" si="12"/>
        <v> VSSC 73 </v>
      </c>
      <c r="B194" s="5" t="str">
        <f t="shared" si="13"/>
        <v>II</v>
      </c>
      <c r="C194" s="2">
        <f t="shared" si="14"/>
        <v>47616.351600000002</v>
      </c>
      <c r="D194" t="str">
        <f t="shared" si="15"/>
        <v>vis</v>
      </c>
      <c r="E194">
        <f>VLOOKUP(C194,Active!C$21:E$969,3,FALSE)</f>
        <v>6727.4929290208011</v>
      </c>
      <c r="F194" s="5" t="s">
        <v>140</v>
      </c>
      <c r="G194" t="str">
        <f t="shared" si="16"/>
        <v>47616.3516</v>
      </c>
      <c r="H194" s="2">
        <f t="shared" si="17"/>
        <v>6727.5</v>
      </c>
      <c r="I194" s="87" t="s">
        <v>777</v>
      </c>
      <c r="J194" s="88" t="s">
        <v>778</v>
      </c>
      <c r="K194" s="87">
        <v>6727.5</v>
      </c>
      <c r="L194" s="87" t="s">
        <v>779</v>
      </c>
      <c r="M194" s="88" t="s">
        <v>144</v>
      </c>
      <c r="N194" s="88" t="s">
        <v>145</v>
      </c>
      <c r="O194" s="89" t="s">
        <v>776</v>
      </c>
      <c r="P194" s="89" t="s">
        <v>82</v>
      </c>
    </row>
    <row r="195" spans="1:16" x14ac:dyDescent="0.2">
      <c r="A195" s="2" t="str">
        <f t="shared" si="12"/>
        <v> VSSC 73 </v>
      </c>
      <c r="B195" s="5" t="str">
        <f t="shared" si="13"/>
        <v>I</v>
      </c>
      <c r="C195" s="2">
        <f t="shared" si="14"/>
        <v>47624.469100000002</v>
      </c>
      <c r="D195" t="str">
        <f t="shared" si="15"/>
        <v>vis</v>
      </c>
      <c r="E195">
        <f>VLOOKUP(C195,Active!C$21:E$969,3,FALSE)</f>
        <v>6745.9952011476844</v>
      </c>
      <c r="F195" s="5" t="s">
        <v>140</v>
      </c>
      <c r="G195" t="str">
        <f t="shared" si="16"/>
        <v>47624.4691</v>
      </c>
      <c r="H195" s="2">
        <f t="shared" si="17"/>
        <v>6746</v>
      </c>
      <c r="I195" s="87" t="s">
        <v>780</v>
      </c>
      <c r="J195" s="88" t="s">
        <v>781</v>
      </c>
      <c r="K195" s="87">
        <v>6746</v>
      </c>
      <c r="L195" s="87" t="s">
        <v>365</v>
      </c>
      <c r="M195" s="88" t="s">
        <v>144</v>
      </c>
      <c r="N195" s="88" t="s">
        <v>145</v>
      </c>
      <c r="O195" s="89" t="s">
        <v>776</v>
      </c>
      <c r="P195" s="89" t="s">
        <v>82</v>
      </c>
    </row>
    <row r="196" spans="1:16" x14ac:dyDescent="0.2">
      <c r="A196" s="2" t="str">
        <f t="shared" si="12"/>
        <v>IBVS 4380 </v>
      </c>
      <c r="B196" s="5" t="str">
        <f t="shared" si="13"/>
        <v>I</v>
      </c>
      <c r="C196" s="2">
        <f t="shared" si="14"/>
        <v>49432.463600000003</v>
      </c>
      <c r="D196" t="str">
        <f t="shared" si="15"/>
        <v>vis</v>
      </c>
      <c r="E196">
        <f>VLOOKUP(C196,Active!C$21:E$969,3,FALSE)</f>
        <v>10866.96917625173</v>
      </c>
      <c r="F196" s="5" t="s">
        <v>140</v>
      </c>
      <c r="G196" t="str">
        <f t="shared" si="16"/>
        <v>49432.4636</v>
      </c>
      <c r="H196" s="2">
        <f t="shared" si="17"/>
        <v>10867</v>
      </c>
      <c r="I196" s="87" t="s">
        <v>782</v>
      </c>
      <c r="J196" s="88" t="s">
        <v>783</v>
      </c>
      <c r="K196" s="87">
        <v>10867</v>
      </c>
      <c r="L196" s="87" t="s">
        <v>784</v>
      </c>
      <c r="M196" s="88" t="s">
        <v>144</v>
      </c>
      <c r="N196" s="88" t="s">
        <v>145</v>
      </c>
      <c r="O196" s="89" t="s">
        <v>489</v>
      </c>
      <c r="P196" s="90" t="s">
        <v>479</v>
      </c>
    </row>
    <row r="197" spans="1:16" x14ac:dyDescent="0.2">
      <c r="A197" s="2" t="str">
        <f t="shared" si="12"/>
        <v>IBVS 4670 </v>
      </c>
      <c r="B197" s="5" t="str">
        <f t="shared" si="13"/>
        <v>II</v>
      </c>
      <c r="C197" s="2">
        <f t="shared" si="14"/>
        <v>50476.409500000002</v>
      </c>
      <c r="D197" t="str">
        <f t="shared" si="15"/>
        <v>vis</v>
      </c>
      <c r="E197">
        <f>VLOOKUP(C197,Active!C$21:E$969,3,FALSE)</f>
        <v>13246.442059225967</v>
      </c>
      <c r="F197" s="5" t="s">
        <v>140</v>
      </c>
      <c r="G197" t="str">
        <f t="shared" si="16"/>
        <v>50476.4095</v>
      </c>
      <c r="H197" s="2">
        <f t="shared" si="17"/>
        <v>13246.5</v>
      </c>
      <c r="I197" s="87" t="s">
        <v>785</v>
      </c>
      <c r="J197" s="88" t="s">
        <v>786</v>
      </c>
      <c r="K197" s="87">
        <v>13246.5</v>
      </c>
      <c r="L197" s="87" t="s">
        <v>787</v>
      </c>
      <c r="M197" s="88" t="s">
        <v>144</v>
      </c>
      <c r="N197" s="88" t="s">
        <v>145</v>
      </c>
      <c r="O197" s="89" t="s">
        <v>788</v>
      </c>
      <c r="P197" s="90" t="s">
        <v>89</v>
      </c>
    </row>
    <row r="198" spans="1:16" x14ac:dyDescent="0.2">
      <c r="A198" s="2" t="str">
        <f t="shared" si="12"/>
        <v>IBVS 4670 </v>
      </c>
      <c r="B198" s="5" t="str">
        <f t="shared" si="13"/>
        <v>I</v>
      </c>
      <c r="C198" s="2">
        <f t="shared" si="14"/>
        <v>50477.507799999999</v>
      </c>
      <c r="D198" t="str">
        <f t="shared" si="15"/>
        <v>vis</v>
      </c>
      <c r="E198">
        <f>VLOOKUP(C198,Active!C$21:E$969,3,FALSE)</f>
        <v>13248.945421773169</v>
      </c>
      <c r="F198" s="5" t="s">
        <v>140</v>
      </c>
      <c r="G198" t="str">
        <f t="shared" si="16"/>
        <v>50477.5078</v>
      </c>
      <c r="H198" s="2">
        <f t="shared" si="17"/>
        <v>13249</v>
      </c>
      <c r="I198" s="87" t="s">
        <v>789</v>
      </c>
      <c r="J198" s="88" t="s">
        <v>790</v>
      </c>
      <c r="K198" s="87">
        <v>13249</v>
      </c>
      <c r="L198" s="87" t="s">
        <v>791</v>
      </c>
      <c r="M198" s="88" t="s">
        <v>144</v>
      </c>
      <c r="N198" s="88" t="s">
        <v>145</v>
      </c>
      <c r="O198" s="89" t="s">
        <v>792</v>
      </c>
      <c r="P198" s="90" t="s">
        <v>89</v>
      </c>
    </row>
    <row r="199" spans="1:16" x14ac:dyDescent="0.2">
      <c r="A199" s="2" t="str">
        <f t="shared" si="12"/>
        <v> AAP 345.137 </v>
      </c>
      <c r="B199" s="5" t="str">
        <f t="shared" si="13"/>
        <v>II</v>
      </c>
      <c r="C199" s="2">
        <f t="shared" si="14"/>
        <v>50486.5023</v>
      </c>
      <c r="D199" t="str">
        <f t="shared" si="15"/>
        <v>vis</v>
      </c>
      <c r="E199">
        <f>VLOOKUP(C199,Active!C$21:E$969,3,FALSE)</f>
        <v>13269.446645874834</v>
      </c>
      <c r="F199" s="5" t="s">
        <v>140</v>
      </c>
      <c r="G199" t="str">
        <f t="shared" si="16"/>
        <v>50486.5023</v>
      </c>
      <c r="H199" s="2">
        <f t="shared" si="17"/>
        <v>13269.5</v>
      </c>
      <c r="I199" s="87" t="s">
        <v>793</v>
      </c>
      <c r="J199" s="88" t="s">
        <v>794</v>
      </c>
      <c r="K199" s="87">
        <v>13269.5</v>
      </c>
      <c r="L199" s="87" t="s">
        <v>550</v>
      </c>
      <c r="M199" s="88" t="s">
        <v>144</v>
      </c>
      <c r="N199" s="88" t="s">
        <v>486</v>
      </c>
      <c r="O199" s="89" t="s">
        <v>361</v>
      </c>
      <c r="P199" s="89" t="s">
        <v>91</v>
      </c>
    </row>
    <row r="200" spans="1:16" x14ac:dyDescent="0.2">
      <c r="A200" s="2" t="str">
        <f t="shared" si="12"/>
        <v> AAP 345.137 </v>
      </c>
      <c r="B200" s="5" t="str">
        <f t="shared" si="13"/>
        <v>I</v>
      </c>
      <c r="C200" s="2">
        <f t="shared" si="14"/>
        <v>50507.342199999999</v>
      </c>
      <c r="D200" t="str">
        <f t="shared" si="15"/>
        <v>vis</v>
      </c>
      <c r="E200">
        <f>VLOOKUP(C200,Active!C$21:E$969,3,FALSE)</f>
        <v>13316.947169545545</v>
      </c>
      <c r="F200" s="5" t="s">
        <v>140</v>
      </c>
      <c r="G200" t="str">
        <f t="shared" si="16"/>
        <v>50507.3422</v>
      </c>
      <c r="H200" s="2">
        <f t="shared" si="17"/>
        <v>13317</v>
      </c>
      <c r="I200" s="87" t="s">
        <v>795</v>
      </c>
      <c r="J200" s="88" t="s">
        <v>796</v>
      </c>
      <c r="K200" s="87">
        <v>13317</v>
      </c>
      <c r="L200" s="87" t="s">
        <v>797</v>
      </c>
      <c r="M200" s="88" t="s">
        <v>144</v>
      </c>
      <c r="N200" s="88" t="s">
        <v>486</v>
      </c>
      <c r="O200" s="89" t="s">
        <v>361</v>
      </c>
      <c r="P200" s="89" t="s">
        <v>91</v>
      </c>
    </row>
    <row r="201" spans="1:16" x14ac:dyDescent="0.2">
      <c r="A201" s="2" t="str">
        <f t="shared" si="12"/>
        <v> AAP 345.137 </v>
      </c>
      <c r="B201" s="5" t="str">
        <f t="shared" si="13"/>
        <v>I</v>
      </c>
      <c r="C201" s="2">
        <f t="shared" si="14"/>
        <v>50513.483200000002</v>
      </c>
      <c r="D201" t="str">
        <f t="shared" si="15"/>
        <v>vis</v>
      </c>
      <c r="E201">
        <f>VLOOKUP(C201,Active!C$21:E$969,3,FALSE)</f>
        <v>13330.94439198241</v>
      </c>
      <c r="F201" s="5" t="s">
        <v>140</v>
      </c>
      <c r="G201" t="str">
        <f t="shared" si="16"/>
        <v>50513.4832</v>
      </c>
      <c r="H201" s="2">
        <f t="shared" si="17"/>
        <v>13331</v>
      </c>
      <c r="I201" s="87" t="s">
        <v>798</v>
      </c>
      <c r="J201" s="88" t="s">
        <v>799</v>
      </c>
      <c r="K201" s="87">
        <v>13331</v>
      </c>
      <c r="L201" s="87" t="s">
        <v>800</v>
      </c>
      <c r="M201" s="88" t="s">
        <v>144</v>
      </c>
      <c r="N201" s="88" t="s">
        <v>486</v>
      </c>
      <c r="O201" s="89" t="s">
        <v>361</v>
      </c>
      <c r="P201" s="89" t="s">
        <v>91</v>
      </c>
    </row>
    <row r="202" spans="1:16" x14ac:dyDescent="0.2">
      <c r="A202" s="2" t="str">
        <f t="shared" si="12"/>
        <v> AAP 345.137 </v>
      </c>
      <c r="B202" s="5" t="str">
        <f t="shared" si="13"/>
        <v>II</v>
      </c>
      <c r="C202" s="2">
        <f t="shared" si="14"/>
        <v>50927.422500000001</v>
      </c>
      <c r="D202" t="str">
        <f t="shared" si="15"/>
        <v>vis</v>
      </c>
      <c r="E202">
        <f>VLOOKUP(C202,Active!C$21:E$969,3,FALSE)</f>
        <v>14274.439011337048</v>
      </c>
      <c r="F202" s="5" t="s">
        <v>140</v>
      </c>
      <c r="G202" t="str">
        <f t="shared" si="16"/>
        <v>50927.4225</v>
      </c>
      <c r="H202" s="2">
        <f t="shared" si="17"/>
        <v>14274.5</v>
      </c>
      <c r="I202" s="87" t="s">
        <v>801</v>
      </c>
      <c r="J202" s="88" t="s">
        <v>802</v>
      </c>
      <c r="K202" s="87">
        <v>14274.5</v>
      </c>
      <c r="L202" s="87" t="s">
        <v>803</v>
      </c>
      <c r="M202" s="88" t="s">
        <v>144</v>
      </c>
      <c r="N202" s="88" t="s">
        <v>486</v>
      </c>
      <c r="O202" s="89" t="s">
        <v>361</v>
      </c>
      <c r="P202" s="89" t="s">
        <v>91</v>
      </c>
    </row>
    <row r="203" spans="1:16" x14ac:dyDescent="0.2">
      <c r="A203" s="2" t="str">
        <f t="shared" ref="A203:A211" si="18">P203</f>
        <v>IBVS 4751 </v>
      </c>
      <c r="B203" s="5" t="str">
        <f t="shared" ref="B203:B211" si="19">IF(H203=INT(H203),"I","II")</f>
        <v>I</v>
      </c>
      <c r="C203" s="2">
        <f t="shared" ref="C203:C211" si="20">1*G203</f>
        <v>51142.616699999999</v>
      </c>
      <c r="D203" t="str">
        <f t="shared" ref="D203:D211" si="21">VLOOKUP(F203,I$1:J$5,2,FALSE)</f>
        <v>vis</v>
      </c>
      <c r="E203" t="e">
        <f>VLOOKUP(C203,Active!C$21:E$969,3,FALSE)</f>
        <v>#N/A</v>
      </c>
      <c r="F203" s="5" t="s">
        <v>140</v>
      </c>
      <c r="G203" t="str">
        <f t="shared" ref="G203:G211" si="22">MID(I203,3,LEN(I203)-3)</f>
        <v>51142.6167</v>
      </c>
      <c r="H203" s="2">
        <f t="shared" ref="H203:H211" si="23">1*K203</f>
        <v>14765</v>
      </c>
      <c r="I203" s="87" t="s">
        <v>804</v>
      </c>
      <c r="J203" s="88" t="s">
        <v>805</v>
      </c>
      <c r="K203" s="87">
        <v>14765</v>
      </c>
      <c r="L203" s="87" t="s">
        <v>806</v>
      </c>
      <c r="M203" s="88" t="s">
        <v>144</v>
      </c>
      <c r="N203" s="88" t="s">
        <v>561</v>
      </c>
      <c r="O203" s="89" t="s">
        <v>361</v>
      </c>
      <c r="P203" s="90" t="s">
        <v>807</v>
      </c>
    </row>
    <row r="204" spans="1:16" x14ac:dyDescent="0.2">
      <c r="A204" s="2" t="str">
        <f t="shared" si="18"/>
        <v>IBVS 4751 </v>
      </c>
      <c r="B204" s="5" t="str">
        <f t="shared" si="19"/>
        <v>I</v>
      </c>
      <c r="C204" s="2">
        <f t="shared" si="20"/>
        <v>51142.616999999998</v>
      </c>
      <c r="D204" t="str">
        <f t="shared" si="21"/>
        <v>vis</v>
      </c>
      <c r="E204" t="e">
        <f>VLOOKUP(C204,Active!C$21:E$969,3,FALSE)</f>
        <v>#N/A</v>
      </c>
      <c r="F204" s="5" t="s">
        <v>140</v>
      </c>
      <c r="G204" t="str">
        <f t="shared" si="22"/>
        <v>51142.6170</v>
      </c>
      <c r="H204" s="2">
        <f t="shared" si="23"/>
        <v>14765</v>
      </c>
      <c r="I204" s="87" t="s">
        <v>808</v>
      </c>
      <c r="J204" s="88" t="s">
        <v>805</v>
      </c>
      <c r="K204" s="87">
        <v>14765</v>
      </c>
      <c r="L204" s="87" t="s">
        <v>809</v>
      </c>
      <c r="M204" s="88" t="s">
        <v>144</v>
      </c>
      <c r="N204" s="88" t="s">
        <v>486</v>
      </c>
      <c r="O204" s="89" t="s">
        <v>361</v>
      </c>
      <c r="P204" s="90" t="s">
        <v>807</v>
      </c>
    </row>
    <row r="205" spans="1:16" x14ac:dyDescent="0.2">
      <c r="A205" s="2" t="str">
        <f t="shared" si="18"/>
        <v>IBVS 4751 </v>
      </c>
      <c r="B205" s="5" t="str">
        <f t="shared" si="19"/>
        <v>I</v>
      </c>
      <c r="C205" s="2">
        <f t="shared" si="20"/>
        <v>51142.6178</v>
      </c>
      <c r="D205" t="str">
        <f t="shared" si="21"/>
        <v>vis</v>
      </c>
      <c r="E205" t="e">
        <f>VLOOKUP(C205,Active!C$21:E$969,3,FALSE)</f>
        <v>#N/A</v>
      </c>
      <c r="F205" s="5" t="s">
        <v>140</v>
      </c>
      <c r="G205" t="str">
        <f t="shared" si="22"/>
        <v>51142.6178</v>
      </c>
      <c r="H205" s="2">
        <f t="shared" si="23"/>
        <v>14765</v>
      </c>
      <c r="I205" s="87" t="s">
        <v>810</v>
      </c>
      <c r="J205" s="88" t="s">
        <v>811</v>
      </c>
      <c r="K205" s="87">
        <v>14765</v>
      </c>
      <c r="L205" s="87" t="s">
        <v>812</v>
      </c>
      <c r="M205" s="88" t="s">
        <v>144</v>
      </c>
      <c r="N205" s="88" t="s">
        <v>120</v>
      </c>
      <c r="O205" s="89" t="s">
        <v>361</v>
      </c>
      <c r="P205" s="90" t="s">
        <v>807</v>
      </c>
    </row>
    <row r="206" spans="1:16" x14ac:dyDescent="0.2">
      <c r="A206" s="2" t="str">
        <f t="shared" si="18"/>
        <v>IBVS 4751 </v>
      </c>
      <c r="B206" s="5" t="str">
        <f t="shared" si="19"/>
        <v>I</v>
      </c>
      <c r="C206" s="2">
        <f t="shared" si="20"/>
        <v>51142.618000000002</v>
      </c>
      <c r="D206" t="str">
        <f t="shared" si="21"/>
        <v>vis</v>
      </c>
      <c r="E206" t="e">
        <f>VLOOKUP(C206,Active!C$21:E$969,3,FALSE)</f>
        <v>#N/A</v>
      </c>
      <c r="F206" s="5" t="s">
        <v>140</v>
      </c>
      <c r="G206" t="str">
        <f t="shared" si="22"/>
        <v>51142.6180</v>
      </c>
      <c r="H206" s="2">
        <f t="shared" si="23"/>
        <v>14765</v>
      </c>
      <c r="I206" s="87" t="s">
        <v>813</v>
      </c>
      <c r="J206" s="88" t="s">
        <v>811</v>
      </c>
      <c r="K206" s="87">
        <v>14765</v>
      </c>
      <c r="L206" s="87" t="s">
        <v>814</v>
      </c>
      <c r="M206" s="88" t="s">
        <v>144</v>
      </c>
      <c r="N206" s="88" t="s">
        <v>815</v>
      </c>
      <c r="O206" s="89" t="s">
        <v>361</v>
      </c>
      <c r="P206" s="90" t="s">
        <v>807</v>
      </c>
    </row>
    <row r="207" spans="1:16" x14ac:dyDescent="0.2">
      <c r="A207" s="2" t="str">
        <f t="shared" si="18"/>
        <v> BBS 124 </v>
      </c>
      <c r="B207" s="5" t="str">
        <f t="shared" si="19"/>
        <v>I</v>
      </c>
      <c r="C207" s="2">
        <f t="shared" si="20"/>
        <v>51577.381000000001</v>
      </c>
      <c r="D207" t="str">
        <f t="shared" si="21"/>
        <v>vis</v>
      </c>
      <c r="E207">
        <f>VLOOKUP(C207,Active!C$21:E$969,3,FALSE)</f>
        <v>15755.893774278895</v>
      </c>
      <c r="F207" s="5" t="s">
        <v>140</v>
      </c>
      <c r="G207" t="str">
        <f t="shared" si="22"/>
        <v>51577.381</v>
      </c>
      <c r="H207" s="2">
        <f t="shared" si="23"/>
        <v>15756</v>
      </c>
      <c r="I207" s="87" t="s">
        <v>816</v>
      </c>
      <c r="J207" s="88" t="s">
        <v>817</v>
      </c>
      <c r="K207" s="87">
        <v>15756</v>
      </c>
      <c r="L207" s="87" t="s">
        <v>818</v>
      </c>
      <c r="M207" s="88" t="s">
        <v>212</v>
      </c>
      <c r="N207" s="88"/>
      <c r="O207" s="89" t="s">
        <v>819</v>
      </c>
      <c r="P207" s="89" t="s">
        <v>96</v>
      </c>
    </row>
    <row r="208" spans="1:16" x14ac:dyDescent="0.2">
      <c r="A208" s="2" t="str">
        <f t="shared" si="18"/>
        <v> BBS 124 </v>
      </c>
      <c r="B208" s="5" t="str">
        <f t="shared" si="19"/>
        <v>II</v>
      </c>
      <c r="C208" s="2">
        <f t="shared" si="20"/>
        <v>51577.61</v>
      </c>
      <c r="D208" t="str">
        <f t="shared" si="21"/>
        <v>vis</v>
      </c>
      <c r="E208">
        <f>VLOOKUP(C208,Active!C$21:E$969,3,FALSE)</f>
        <v>15756.415735512901</v>
      </c>
      <c r="F208" s="5" t="s">
        <v>140</v>
      </c>
      <c r="G208" t="str">
        <f t="shared" si="22"/>
        <v>51577.610</v>
      </c>
      <c r="H208" s="2">
        <f t="shared" si="23"/>
        <v>15756.5</v>
      </c>
      <c r="I208" s="87" t="s">
        <v>820</v>
      </c>
      <c r="J208" s="88" t="s">
        <v>821</v>
      </c>
      <c r="K208" s="87">
        <v>15756.5</v>
      </c>
      <c r="L208" s="87" t="s">
        <v>822</v>
      </c>
      <c r="M208" s="88" t="s">
        <v>212</v>
      </c>
      <c r="N208" s="88"/>
      <c r="O208" s="89" t="s">
        <v>819</v>
      </c>
      <c r="P208" s="89" t="s">
        <v>96</v>
      </c>
    </row>
    <row r="209" spans="1:16" x14ac:dyDescent="0.2">
      <c r="A209" s="2" t="str">
        <f t="shared" si="18"/>
        <v>VSB 44 </v>
      </c>
      <c r="B209" s="5" t="str">
        <f t="shared" si="19"/>
        <v>I</v>
      </c>
      <c r="C209" s="2">
        <f t="shared" si="20"/>
        <v>53429.252399999998</v>
      </c>
      <c r="D209" t="str">
        <f t="shared" si="21"/>
        <v>vis</v>
      </c>
      <c r="E209">
        <f>VLOOKUP(C209,Active!C$21:E$969,3,FALSE)</f>
        <v>19976.876661472124</v>
      </c>
      <c r="F209" s="5" t="s">
        <v>140</v>
      </c>
      <c r="G209" t="str">
        <f t="shared" si="22"/>
        <v>53429.2524</v>
      </c>
      <c r="H209" s="2">
        <f t="shared" si="23"/>
        <v>19977</v>
      </c>
      <c r="I209" s="87" t="s">
        <v>823</v>
      </c>
      <c r="J209" s="88" t="s">
        <v>824</v>
      </c>
      <c r="K209" s="87">
        <v>19977</v>
      </c>
      <c r="L209" s="87" t="s">
        <v>825</v>
      </c>
      <c r="M209" s="88" t="s">
        <v>144</v>
      </c>
      <c r="N209" s="88" t="s">
        <v>145</v>
      </c>
      <c r="O209" s="89" t="s">
        <v>826</v>
      </c>
      <c r="P209" s="90" t="s">
        <v>100</v>
      </c>
    </row>
    <row r="210" spans="1:16" x14ac:dyDescent="0.2">
      <c r="A210" s="2" t="str">
        <f t="shared" si="18"/>
        <v>VSB 48 </v>
      </c>
      <c r="B210" s="5" t="str">
        <f t="shared" si="19"/>
        <v>I</v>
      </c>
      <c r="C210" s="2">
        <f t="shared" si="20"/>
        <v>54547.122600000002</v>
      </c>
      <c r="D210" t="str">
        <f t="shared" si="21"/>
        <v>vis</v>
      </c>
      <c r="E210">
        <f>VLOOKUP(C210,Active!C$21:E$969,3,FALSE)</f>
        <v>22524.845696634773</v>
      </c>
      <c r="F210" s="5" t="s">
        <v>140</v>
      </c>
      <c r="G210" t="str">
        <f t="shared" si="22"/>
        <v>54547.1226</v>
      </c>
      <c r="H210" s="2">
        <f t="shared" si="23"/>
        <v>22525</v>
      </c>
      <c r="I210" s="87" t="s">
        <v>827</v>
      </c>
      <c r="J210" s="88" t="s">
        <v>828</v>
      </c>
      <c r="K210" s="87" t="s">
        <v>829</v>
      </c>
      <c r="L210" s="87" t="s">
        <v>830</v>
      </c>
      <c r="M210" s="88" t="s">
        <v>620</v>
      </c>
      <c r="N210" s="88" t="s">
        <v>831</v>
      </c>
      <c r="O210" s="89" t="s">
        <v>832</v>
      </c>
      <c r="P210" s="90" t="s">
        <v>107</v>
      </c>
    </row>
    <row r="211" spans="1:16" ht="25.5" x14ac:dyDescent="0.2">
      <c r="A211" s="2" t="str">
        <f t="shared" si="18"/>
        <v>BAVM 241 (=IBVS 6157) </v>
      </c>
      <c r="B211" s="5" t="str">
        <f t="shared" si="19"/>
        <v>I</v>
      </c>
      <c r="C211" s="2">
        <f t="shared" si="20"/>
        <v>57090.405899999998</v>
      </c>
      <c r="D211" t="str">
        <f t="shared" si="21"/>
        <v>vis</v>
      </c>
      <c r="E211">
        <f>VLOOKUP(C211,Active!C$21:E$969,3,FALSE)</f>
        <v>28321.768359074682</v>
      </c>
      <c r="F211" s="5" t="s">
        <v>140</v>
      </c>
      <c r="G211" t="str">
        <f t="shared" si="22"/>
        <v>57090.4059</v>
      </c>
      <c r="H211" s="2">
        <f t="shared" si="23"/>
        <v>28322</v>
      </c>
      <c r="I211" s="87" t="s">
        <v>833</v>
      </c>
      <c r="J211" s="88" t="s">
        <v>834</v>
      </c>
      <c r="K211" s="87" t="s">
        <v>835</v>
      </c>
      <c r="L211" s="87" t="s">
        <v>836</v>
      </c>
      <c r="M211" s="88" t="s">
        <v>620</v>
      </c>
      <c r="N211" s="88" t="s">
        <v>608</v>
      </c>
      <c r="O211" s="89" t="s">
        <v>732</v>
      </c>
      <c r="P211" s="90" t="s">
        <v>837</v>
      </c>
    </row>
  </sheetData>
  <sheetProtection selectLockedCells="1" selectUnlockedCells="1"/>
  <hyperlinks>
    <hyperlink ref="P53" r:id="rId1" xr:uid="{00000000-0004-0000-0100-000000000000}"/>
    <hyperlink ref="P54" r:id="rId2" xr:uid="{00000000-0004-0000-0100-000001000000}"/>
    <hyperlink ref="P57" r:id="rId3" xr:uid="{00000000-0004-0000-0100-000002000000}"/>
    <hyperlink ref="P65" r:id="rId4" xr:uid="{00000000-0004-0000-0100-000003000000}"/>
    <hyperlink ref="P66" r:id="rId5" xr:uid="{00000000-0004-0000-0100-000004000000}"/>
    <hyperlink ref="P80" r:id="rId6" xr:uid="{00000000-0004-0000-0100-000005000000}"/>
    <hyperlink ref="P81" r:id="rId7" xr:uid="{00000000-0004-0000-0100-000006000000}"/>
    <hyperlink ref="P97" r:id="rId8" xr:uid="{00000000-0004-0000-0100-000007000000}"/>
    <hyperlink ref="P98" r:id="rId9" xr:uid="{00000000-0004-0000-0100-000008000000}"/>
    <hyperlink ref="P112" r:id="rId10" xr:uid="{00000000-0004-0000-0100-000009000000}"/>
    <hyperlink ref="P116" r:id="rId11" xr:uid="{00000000-0004-0000-0100-00000A000000}"/>
    <hyperlink ref="P117" r:id="rId12" xr:uid="{00000000-0004-0000-0100-00000B000000}"/>
    <hyperlink ref="P118" r:id="rId13" xr:uid="{00000000-0004-0000-0100-00000C000000}"/>
    <hyperlink ref="P119" r:id="rId14" xr:uid="{00000000-0004-0000-0100-00000D000000}"/>
    <hyperlink ref="P120" r:id="rId15" xr:uid="{00000000-0004-0000-0100-00000E000000}"/>
    <hyperlink ref="P121" r:id="rId16" xr:uid="{00000000-0004-0000-0100-00000F000000}"/>
    <hyperlink ref="P122" r:id="rId17" xr:uid="{00000000-0004-0000-0100-000010000000}"/>
    <hyperlink ref="P123" r:id="rId18" xr:uid="{00000000-0004-0000-0100-000011000000}"/>
    <hyperlink ref="P124" r:id="rId19" xr:uid="{00000000-0004-0000-0100-000012000000}"/>
    <hyperlink ref="P125" r:id="rId20" xr:uid="{00000000-0004-0000-0100-000013000000}"/>
    <hyperlink ref="P127" r:id="rId21" xr:uid="{00000000-0004-0000-0100-000014000000}"/>
    <hyperlink ref="P128" r:id="rId22" xr:uid="{00000000-0004-0000-0100-000015000000}"/>
    <hyperlink ref="P129" r:id="rId23" xr:uid="{00000000-0004-0000-0100-000016000000}"/>
    <hyperlink ref="P130" r:id="rId24" xr:uid="{00000000-0004-0000-0100-000017000000}"/>
    <hyperlink ref="P131" r:id="rId25" xr:uid="{00000000-0004-0000-0100-000018000000}"/>
    <hyperlink ref="P132" r:id="rId26" xr:uid="{00000000-0004-0000-0100-000019000000}"/>
    <hyperlink ref="P133" r:id="rId27" xr:uid="{00000000-0004-0000-0100-00001A000000}"/>
    <hyperlink ref="P134" r:id="rId28" xr:uid="{00000000-0004-0000-0100-00001B000000}"/>
    <hyperlink ref="P135" r:id="rId29" xr:uid="{00000000-0004-0000-0100-00001C000000}"/>
    <hyperlink ref="P136" r:id="rId30" xr:uid="{00000000-0004-0000-0100-00001D000000}"/>
    <hyperlink ref="P137" r:id="rId31" xr:uid="{00000000-0004-0000-0100-00001E000000}"/>
    <hyperlink ref="P138" r:id="rId32" xr:uid="{00000000-0004-0000-0100-00001F000000}"/>
    <hyperlink ref="P139" r:id="rId33" xr:uid="{00000000-0004-0000-0100-000020000000}"/>
    <hyperlink ref="P140" r:id="rId34" xr:uid="{00000000-0004-0000-0100-000021000000}"/>
    <hyperlink ref="P141" r:id="rId35" xr:uid="{00000000-0004-0000-0100-000022000000}"/>
    <hyperlink ref="P142" r:id="rId36" xr:uid="{00000000-0004-0000-0100-000023000000}"/>
    <hyperlink ref="P143" r:id="rId37" xr:uid="{00000000-0004-0000-0100-000024000000}"/>
    <hyperlink ref="P144" r:id="rId38" xr:uid="{00000000-0004-0000-0100-000025000000}"/>
    <hyperlink ref="P145" r:id="rId39" xr:uid="{00000000-0004-0000-0100-000026000000}"/>
    <hyperlink ref="P146" r:id="rId40" xr:uid="{00000000-0004-0000-0100-000027000000}"/>
    <hyperlink ref="P147" r:id="rId41" xr:uid="{00000000-0004-0000-0100-000028000000}"/>
    <hyperlink ref="P148" r:id="rId42" xr:uid="{00000000-0004-0000-0100-000029000000}"/>
    <hyperlink ref="P149" r:id="rId43" xr:uid="{00000000-0004-0000-0100-00002A000000}"/>
    <hyperlink ref="P150" r:id="rId44" xr:uid="{00000000-0004-0000-0100-00002B000000}"/>
    <hyperlink ref="P151" r:id="rId45" xr:uid="{00000000-0004-0000-0100-00002C000000}"/>
    <hyperlink ref="P152" r:id="rId46" xr:uid="{00000000-0004-0000-0100-00002D000000}"/>
    <hyperlink ref="P153" r:id="rId47" xr:uid="{00000000-0004-0000-0100-00002E000000}"/>
    <hyperlink ref="P154" r:id="rId48" xr:uid="{00000000-0004-0000-0100-00002F000000}"/>
    <hyperlink ref="P155" r:id="rId49" xr:uid="{00000000-0004-0000-0100-000030000000}"/>
    <hyperlink ref="P156" r:id="rId50" xr:uid="{00000000-0004-0000-0100-000031000000}"/>
    <hyperlink ref="P157" r:id="rId51" xr:uid="{00000000-0004-0000-0100-000032000000}"/>
    <hyperlink ref="P158" r:id="rId52" xr:uid="{00000000-0004-0000-0100-000033000000}"/>
    <hyperlink ref="P159" r:id="rId53" xr:uid="{00000000-0004-0000-0100-000034000000}"/>
    <hyperlink ref="P160" r:id="rId54" xr:uid="{00000000-0004-0000-0100-000035000000}"/>
    <hyperlink ref="P161" r:id="rId55" xr:uid="{00000000-0004-0000-0100-000036000000}"/>
    <hyperlink ref="P162" r:id="rId56" xr:uid="{00000000-0004-0000-0100-000037000000}"/>
    <hyperlink ref="P163" r:id="rId57" xr:uid="{00000000-0004-0000-0100-000038000000}"/>
    <hyperlink ref="P164" r:id="rId58" xr:uid="{00000000-0004-0000-0100-000039000000}"/>
    <hyperlink ref="P165" r:id="rId59" xr:uid="{00000000-0004-0000-0100-00003A000000}"/>
    <hyperlink ref="P166" r:id="rId60" xr:uid="{00000000-0004-0000-0100-00003B000000}"/>
    <hyperlink ref="P167" r:id="rId61" xr:uid="{00000000-0004-0000-0100-00003C000000}"/>
    <hyperlink ref="P169" r:id="rId62" xr:uid="{00000000-0004-0000-0100-00003D000000}"/>
    <hyperlink ref="P170" r:id="rId63" xr:uid="{00000000-0004-0000-0100-00003E000000}"/>
    <hyperlink ref="P171" r:id="rId64" xr:uid="{00000000-0004-0000-0100-00003F000000}"/>
    <hyperlink ref="P172" r:id="rId65" xr:uid="{00000000-0004-0000-0100-000040000000}"/>
    <hyperlink ref="P173" r:id="rId66" xr:uid="{00000000-0004-0000-0100-000041000000}"/>
    <hyperlink ref="P174" r:id="rId67" xr:uid="{00000000-0004-0000-0100-000042000000}"/>
    <hyperlink ref="P175" r:id="rId68" xr:uid="{00000000-0004-0000-0100-000043000000}"/>
    <hyperlink ref="P176" r:id="rId69" xr:uid="{00000000-0004-0000-0100-000044000000}"/>
    <hyperlink ref="P177" r:id="rId70" xr:uid="{00000000-0004-0000-0100-000045000000}"/>
    <hyperlink ref="P178" r:id="rId71" xr:uid="{00000000-0004-0000-0100-000046000000}"/>
    <hyperlink ref="P179" r:id="rId72" xr:uid="{00000000-0004-0000-0100-000047000000}"/>
    <hyperlink ref="P180" r:id="rId73" xr:uid="{00000000-0004-0000-0100-000048000000}"/>
    <hyperlink ref="P181" r:id="rId74" xr:uid="{00000000-0004-0000-0100-000049000000}"/>
    <hyperlink ref="P182" r:id="rId75" xr:uid="{00000000-0004-0000-0100-00004A000000}"/>
    <hyperlink ref="P183" r:id="rId76" xr:uid="{00000000-0004-0000-0100-00004B000000}"/>
    <hyperlink ref="P184" r:id="rId77" xr:uid="{00000000-0004-0000-0100-00004C000000}"/>
    <hyperlink ref="P185" r:id="rId78" xr:uid="{00000000-0004-0000-0100-00004D000000}"/>
    <hyperlink ref="P186" r:id="rId79" xr:uid="{00000000-0004-0000-0100-00004E000000}"/>
    <hyperlink ref="P188" r:id="rId80" xr:uid="{00000000-0004-0000-0100-00004F000000}"/>
    <hyperlink ref="P189" r:id="rId81" xr:uid="{00000000-0004-0000-0100-000050000000}"/>
    <hyperlink ref="P196" r:id="rId82" xr:uid="{00000000-0004-0000-0100-000051000000}"/>
    <hyperlink ref="P197" r:id="rId83" xr:uid="{00000000-0004-0000-0100-000052000000}"/>
    <hyperlink ref="P198" r:id="rId84" xr:uid="{00000000-0004-0000-0100-000053000000}"/>
    <hyperlink ref="P203" r:id="rId85" xr:uid="{00000000-0004-0000-0100-000054000000}"/>
    <hyperlink ref="P204" r:id="rId86" xr:uid="{00000000-0004-0000-0100-000055000000}"/>
    <hyperlink ref="P205" r:id="rId87" xr:uid="{00000000-0004-0000-0100-000056000000}"/>
    <hyperlink ref="P206" r:id="rId88" xr:uid="{00000000-0004-0000-0100-000057000000}"/>
    <hyperlink ref="P209" r:id="rId89" xr:uid="{00000000-0004-0000-0100-000058000000}"/>
    <hyperlink ref="P210" r:id="rId90" xr:uid="{00000000-0004-0000-0100-000059000000}"/>
    <hyperlink ref="P211" r:id="rId91" xr:uid="{00000000-0004-0000-0100-00005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34"/>
  <sheetViews>
    <sheetView workbookViewId="0">
      <selection activeCell="E10" sqref="E10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91" t="s">
        <v>838</v>
      </c>
      <c r="B1"/>
      <c r="D1" s="92" t="s">
        <v>839</v>
      </c>
      <c r="E1"/>
      <c r="M1" s="93" t="s">
        <v>840</v>
      </c>
      <c r="N1" t="s">
        <v>841</v>
      </c>
      <c r="O1">
        <f ca="1">H18*J18-I18*I18</f>
        <v>4821.9400365626207</v>
      </c>
      <c r="P1" t="s">
        <v>842</v>
      </c>
      <c r="U1" s="39" t="s">
        <v>843</v>
      </c>
      <c r="V1" s="94" t="s">
        <v>844</v>
      </c>
      <c r="AA1">
        <v>1</v>
      </c>
      <c r="AB1" t="s">
        <v>845</v>
      </c>
    </row>
    <row r="2" spans="1:28" x14ac:dyDescent="0.2">
      <c r="B2"/>
      <c r="E2"/>
      <c r="M2" s="93" t="s">
        <v>846</v>
      </c>
      <c r="N2" t="s">
        <v>847</v>
      </c>
      <c r="O2">
        <f ca="1">+F18*J18-H18*I18</f>
        <v>5611.4948505889406</v>
      </c>
      <c r="P2" t="s">
        <v>848</v>
      </c>
      <c r="U2">
        <v>1</v>
      </c>
      <c r="V2">
        <f t="shared" ref="V2:V17" ca="1" si="0">+E$4+E$5*U2+E$6*U2^2</f>
        <v>-1.0213667158105396E-2</v>
      </c>
      <c r="AA2">
        <v>2</v>
      </c>
      <c r="AB2" t="s">
        <v>120</v>
      </c>
    </row>
    <row r="3" spans="1:28" x14ac:dyDescent="0.2">
      <c r="A3" t="s">
        <v>849</v>
      </c>
      <c r="B3" t="s">
        <v>850</v>
      </c>
      <c r="E3" s="95" t="s">
        <v>851</v>
      </c>
      <c r="F3" s="95" t="s">
        <v>852</v>
      </c>
      <c r="G3" s="95" t="s">
        <v>853</v>
      </c>
      <c r="H3" s="95" t="s">
        <v>854</v>
      </c>
      <c r="M3" s="93" t="s">
        <v>855</v>
      </c>
      <c r="N3" t="s">
        <v>856</v>
      </c>
      <c r="O3">
        <f ca="1">+F18*I18-H18*H18</f>
        <v>1523.4330213929643</v>
      </c>
      <c r="P3" t="s">
        <v>857</v>
      </c>
      <c r="U3">
        <v>1.1000000000000001</v>
      </c>
      <c r="V3">
        <f t="shared" ca="1" si="0"/>
        <v>-1.4035597356662984E-2</v>
      </c>
      <c r="AA3">
        <v>3</v>
      </c>
      <c r="AB3" t="s">
        <v>135</v>
      </c>
    </row>
    <row r="4" spans="1:28" x14ac:dyDescent="0.2">
      <c r="A4" t="s">
        <v>858</v>
      </c>
      <c r="B4" t="s">
        <v>859</v>
      </c>
      <c r="D4" s="96" t="s">
        <v>860</v>
      </c>
      <c r="E4" s="97">
        <f ca="1">(G18*O1-K18*O2+L18*O3)/O7</f>
        <v>2.1371646873552554E-2</v>
      </c>
      <c r="F4" s="98">
        <f ca="1">+E7/O7*O18</f>
        <v>3.2366223241744518E-3</v>
      </c>
      <c r="G4" s="99">
        <f>+B18</f>
        <v>1</v>
      </c>
      <c r="H4" s="100">
        <f ca="1">ABS(F4/E4)</f>
        <v>0.15144468478841361</v>
      </c>
      <c r="M4" s="93" t="s">
        <v>861</v>
      </c>
      <c r="N4" t="s">
        <v>862</v>
      </c>
      <c r="O4">
        <f ca="1">+C18*J18-H18*H18</f>
        <v>6623.0418275114753</v>
      </c>
      <c r="P4" t="s">
        <v>863</v>
      </c>
      <c r="U4">
        <v>1.2</v>
      </c>
      <c r="V4">
        <f t="shared" ca="1" si="0"/>
        <v>-1.797814551801907E-2</v>
      </c>
      <c r="AA4">
        <v>4</v>
      </c>
      <c r="AB4" t="s">
        <v>864</v>
      </c>
    </row>
    <row r="5" spans="1:28" x14ac:dyDescent="0.2">
      <c r="A5" t="s">
        <v>865</v>
      </c>
      <c r="B5" s="101">
        <v>40323</v>
      </c>
      <c r="D5" s="102" t="s">
        <v>866</v>
      </c>
      <c r="E5" s="103">
        <f ca="1">+(-G18*O2+K18*O4-L18*O5)/O7</f>
        <v>-2.5554415891732588E-2</v>
      </c>
      <c r="F5" s="104">
        <f ca="1">P18*E7/O7</f>
        <v>3.7865020679566843E-3</v>
      </c>
      <c r="G5" s="105">
        <f>+B18/A18</f>
        <v>1E-4</v>
      </c>
      <c r="H5" s="100">
        <f ca="1">ABS(F5/E5)</f>
        <v>0.14817408012764247</v>
      </c>
      <c r="M5" s="93" t="s">
        <v>867</v>
      </c>
      <c r="N5" t="s">
        <v>868</v>
      </c>
      <c r="O5">
        <f ca="1">+C18*I18-F18*H18</f>
        <v>1819.6202858115703</v>
      </c>
      <c r="P5" t="s">
        <v>869</v>
      </c>
      <c r="U5">
        <v>1.3</v>
      </c>
      <c r="V5">
        <f t="shared" ca="1" si="0"/>
        <v>-2.2041311642173676E-2</v>
      </c>
      <c r="AA5">
        <v>5</v>
      </c>
      <c r="AB5" t="s">
        <v>136</v>
      </c>
    </row>
    <row r="6" spans="1:28" x14ac:dyDescent="0.2">
      <c r="B6"/>
      <c r="D6" s="106" t="s">
        <v>870</v>
      </c>
      <c r="E6" s="107">
        <f ca="1">+(G18*O3-K18*O5+L18*O6)/O7</f>
        <v>-6.0308981399253619E-3</v>
      </c>
      <c r="F6" s="108">
        <f ca="1">Q18*E7/O7</f>
        <v>1.042836718216718E-3</v>
      </c>
      <c r="G6" s="109">
        <f>+B18/A18^2</f>
        <v>1E-8</v>
      </c>
      <c r="H6" s="100">
        <f ca="1">ABS(F6/E6)</f>
        <v>0.17291565767178155</v>
      </c>
      <c r="M6" s="110" t="s">
        <v>871</v>
      </c>
      <c r="N6" s="111" t="s">
        <v>872</v>
      </c>
      <c r="O6" s="111">
        <f ca="1">+C18*H18-F18*F18</f>
        <v>506.40974253429977</v>
      </c>
      <c r="P6" t="s">
        <v>873</v>
      </c>
      <c r="U6">
        <v>1.4</v>
      </c>
      <c r="V6">
        <f t="shared" ca="1" si="0"/>
        <v>-2.622509572912677E-2</v>
      </c>
      <c r="AA6">
        <v>6</v>
      </c>
      <c r="AB6" t="s">
        <v>138</v>
      </c>
    </row>
    <row r="7" spans="1:28" x14ac:dyDescent="0.2">
      <c r="B7"/>
      <c r="D7" s="92" t="s">
        <v>874</v>
      </c>
      <c r="E7" s="112">
        <f ca="1">SQRT(N18/(B15-3))</f>
        <v>1.3843077763623373E-3</v>
      </c>
      <c r="G7" s="113">
        <f>+B22</f>
        <v>-1.0682849992008414E-2</v>
      </c>
      <c r="M7" s="93" t="s">
        <v>875</v>
      </c>
      <c r="N7" t="s">
        <v>876</v>
      </c>
      <c r="O7">
        <f ca="1">+C18*O1-F18*O2+H18*O3</f>
        <v>829.24560090736486</v>
      </c>
      <c r="U7">
        <v>1.5</v>
      </c>
      <c r="V7">
        <f t="shared" ca="1" si="0"/>
        <v>-3.0529497778878392E-2</v>
      </c>
      <c r="AA7">
        <v>7</v>
      </c>
      <c r="AB7" t="s">
        <v>486</v>
      </c>
    </row>
    <row r="8" spans="1:28" x14ac:dyDescent="0.2">
      <c r="A8" s="29">
        <v>21</v>
      </c>
      <c r="B8" t="s">
        <v>877</v>
      </c>
      <c r="C8" s="114">
        <v>21</v>
      </c>
      <c r="D8" s="92" t="s">
        <v>878</v>
      </c>
      <c r="E8"/>
      <c r="F8" s="115">
        <f ca="1">CORREL(INDIRECT(E12):INDIRECT(E13),INDIRECT(M12):INDIRECT(M13))</f>
        <v>0.99777390811681532</v>
      </c>
      <c r="G8" s="112"/>
      <c r="K8" s="113"/>
      <c r="U8">
        <v>1.6</v>
      </c>
      <c r="V8">
        <f t="shared" ca="1" si="0"/>
        <v>-3.4954517791428524E-2</v>
      </c>
      <c r="AA8">
        <v>8</v>
      </c>
      <c r="AB8" t="s">
        <v>879</v>
      </c>
    </row>
    <row r="9" spans="1:28" x14ac:dyDescent="0.2">
      <c r="A9" s="29">
        <f>20+COUNT(A21:A1441)</f>
        <v>80</v>
      </c>
      <c r="B9" t="s">
        <v>880</v>
      </c>
      <c r="C9" s="114">
        <f>A9</f>
        <v>80</v>
      </c>
      <c r="E9" s="116">
        <f ca="1">E6*G6</f>
        <v>-6.0308981399253621E-11</v>
      </c>
      <c r="F9" s="117">
        <f ca="1">H6</f>
        <v>0.17291565767178155</v>
      </c>
      <c r="G9" s="118">
        <f ca="1">F8</f>
        <v>0.99777390811681532</v>
      </c>
      <c r="K9" s="113"/>
      <c r="U9">
        <v>1.7</v>
      </c>
      <c r="V9">
        <f t="shared" ca="1" si="0"/>
        <v>-3.9500155766777137E-2</v>
      </c>
      <c r="AA9">
        <v>9</v>
      </c>
      <c r="AB9" t="s">
        <v>65</v>
      </c>
    </row>
    <row r="10" spans="1:28" x14ac:dyDescent="0.2">
      <c r="A10" s="119" t="s">
        <v>10</v>
      </c>
      <c r="B10" s="120">
        <f>Active!C8</f>
        <v>0.43872990000000001</v>
      </c>
      <c r="D10" t="s">
        <v>881</v>
      </c>
      <c r="E10">
        <f ca="1">2*E9*365.2422/B10</f>
        <v>-1.004143325814925E-7</v>
      </c>
      <c r="F10" t="s">
        <v>882</v>
      </c>
      <c r="U10">
        <v>1.8</v>
      </c>
      <c r="V10">
        <f t="shared" ca="1" si="0"/>
        <v>-4.4166411704924281E-2</v>
      </c>
      <c r="AA10">
        <v>10</v>
      </c>
      <c r="AB10" t="s">
        <v>883</v>
      </c>
    </row>
    <row r="11" spans="1:28" x14ac:dyDescent="0.2">
      <c r="B11"/>
      <c r="E11"/>
      <c r="U11">
        <v>1.9</v>
      </c>
      <c r="V11">
        <f t="shared" ca="1" si="0"/>
        <v>-4.8953285605869909E-2</v>
      </c>
      <c r="AA11">
        <v>11</v>
      </c>
      <c r="AB11" t="s">
        <v>60</v>
      </c>
    </row>
    <row r="12" spans="1:28" x14ac:dyDescent="0.2">
      <c r="B12"/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>
        <v>2</v>
      </c>
      <c r="V12">
        <f t="shared" ca="1" si="0"/>
        <v>-5.3860777469614068E-2</v>
      </c>
      <c r="AA12">
        <v>12</v>
      </c>
      <c r="AB12" t="s">
        <v>884</v>
      </c>
    </row>
    <row r="13" spans="1:28" x14ac:dyDescent="0.2">
      <c r="B13"/>
      <c r="C13" s="5" t="str">
        <f t="shared" si="1"/>
        <v>C80</v>
      </c>
      <c r="D13" s="5" t="str">
        <f t="shared" si="1"/>
        <v>D80</v>
      </c>
      <c r="E13" s="5" t="str">
        <f t="shared" si="1"/>
        <v>E80</v>
      </c>
      <c r="F13" s="5" t="str">
        <f t="shared" si="1"/>
        <v>F80</v>
      </c>
      <c r="G13" s="5" t="str">
        <f t="shared" si="1"/>
        <v>G80</v>
      </c>
      <c r="H13" s="5" t="str">
        <f t="shared" si="1"/>
        <v>H80</v>
      </c>
      <c r="I13" s="5" t="str">
        <f t="shared" si="1"/>
        <v>I80</v>
      </c>
      <c r="J13" s="5" t="str">
        <f t="shared" si="1"/>
        <v>J80</v>
      </c>
      <c r="K13" s="5" t="str">
        <f t="shared" si="1"/>
        <v>K80</v>
      </c>
      <c r="L13" s="5" t="str">
        <f t="shared" si="1"/>
        <v>L80</v>
      </c>
      <c r="M13" s="5" t="str">
        <f t="shared" si="1"/>
        <v>M80</v>
      </c>
      <c r="N13" s="5" t="str">
        <f t="shared" si="1"/>
        <v>N80</v>
      </c>
      <c r="O13" s="5" t="str">
        <f t="shared" si="1"/>
        <v>O80</v>
      </c>
      <c r="P13" s="5" t="str">
        <f t="shared" si="1"/>
        <v>P80</v>
      </c>
      <c r="Q13" s="5" t="str">
        <f t="shared" si="1"/>
        <v>Q80</v>
      </c>
      <c r="U13">
        <v>2.1</v>
      </c>
      <c r="V13">
        <f t="shared" ca="1" si="0"/>
        <v>-5.8888887296156739E-2</v>
      </c>
      <c r="AA13">
        <v>13</v>
      </c>
      <c r="AB13" t="s">
        <v>885</v>
      </c>
    </row>
    <row r="14" spans="1:28" x14ac:dyDescent="0.2">
      <c r="B14"/>
      <c r="E14"/>
      <c r="U14">
        <v>2.2000000000000002</v>
      </c>
      <c r="V14">
        <f t="shared" ca="1" si="0"/>
        <v>-6.4037615085497906E-2</v>
      </c>
      <c r="AA14">
        <v>14</v>
      </c>
      <c r="AB14" t="s">
        <v>886</v>
      </c>
    </row>
    <row r="15" spans="1:28" x14ac:dyDescent="0.2">
      <c r="A15" s="92" t="s">
        <v>887</v>
      </c>
      <c r="B15" s="92">
        <f>C9-C8+1</f>
        <v>60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>
        <v>2.2999999999999998</v>
      </c>
      <c r="V15">
        <f t="shared" ca="1" si="0"/>
        <v>-6.9306960837637543E-2</v>
      </c>
      <c r="AA15">
        <v>15</v>
      </c>
      <c r="AB15" t="s">
        <v>888</v>
      </c>
    </row>
    <row r="16" spans="1:28" x14ac:dyDescent="0.2">
      <c r="A16" s="5"/>
      <c r="B16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>
        <v>2.4</v>
      </c>
      <c r="V16">
        <f t="shared" ca="1" si="0"/>
        <v>-7.4696924552575733E-2</v>
      </c>
      <c r="AA16">
        <v>16</v>
      </c>
      <c r="AB16" t="s">
        <v>139</v>
      </c>
    </row>
    <row r="17" spans="1:28" x14ac:dyDescent="0.2">
      <c r="A17" s="92" t="s">
        <v>889</v>
      </c>
      <c r="B17"/>
      <c r="E17"/>
      <c r="U17">
        <v>2.5</v>
      </c>
      <c r="V17">
        <f t="shared" ca="1" si="0"/>
        <v>-8.020750623031242E-2</v>
      </c>
      <c r="AA17">
        <v>17</v>
      </c>
      <c r="AB17" t="s">
        <v>890</v>
      </c>
    </row>
    <row r="18" spans="1:28" x14ac:dyDescent="0.2">
      <c r="A18" s="121">
        <v>10000</v>
      </c>
      <c r="B18" s="121">
        <v>1</v>
      </c>
      <c r="C18">
        <f ca="1">SUM(INDIRECT(C12):INDIRECT(C13))</f>
        <v>51.800000000000004</v>
      </c>
      <c r="D18" s="122">
        <f ca="1">SUM(INDIRECT(D12):INDIRECT(D13))</f>
        <v>99.114200000000011</v>
      </c>
      <c r="E18" s="122">
        <f ca="1">SUM(INDIRECT(E12):INDIRECT(E13))</f>
        <v>-2.3166857999240165</v>
      </c>
      <c r="F18" s="92">
        <f ca="1">SUM(INDIRECT(F12):INDIRECT(F13))</f>
        <v>83.987220000000008</v>
      </c>
      <c r="G18" s="92">
        <f ca="1">SUM(INDIRECT(G12):INDIRECT(G13))</f>
        <v>-1.9194087799362023</v>
      </c>
      <c r="H18" s="92">
        <f ca="1">SUM(INDIRECT(H12):INDIRECT(H13))</f>
        <v>145.95102057650001</v>
      </c>
      <c r="I18" s="92">
        <f ca="1">SUM(INDIRECT(I12):INDIRECT(I13))</f>
        <v>271.76912664468347</v>
      </c>
      <c r="J18" s="92">
        <f ca="1">SUM(INDIRECT(J12):INDIRECT(J13))</f>
        <v>539.08768793114677</v>
      </c>
      <c r="K18" s="92">
        <f ca="1">SUM(INDIRECT(K12):INDIRECT(K13))</f>
        <v>-3.5737597922751956</v>
      </c>
      <c r="L18" s="92">
        <f ca="1">SUM(INDIRECT(L12):INDIRECT(L13))</f>
        <v>-7.0768705506186347</v>
      </c>
      <c r="N18">
        <f ca="1">SUM(INDIRECT(N12):INDIRECT(N13))</f>
        <v>1.0922955712274261E-4</v>
      </c>
      <c r="O18">
        <f ca="1">SQRT(SUM(INDIRECT(O12):INDIRECT(O13)))</f>
        <v>1938.8425536213417</v>
      </c>
      <c r="P18">
        <f ca="1">SQRT(SUM(INDIRECT(P12):INDIRECT(P13)))</f>
        <v>2268.2384916819633</v>
      </c>
      <c r="Q18">
        <f ca="1">SQRT(SUM(INDIRECT(Q12):INDIRECT(Q13)))</f>
        <v>624.69327689418174</v>
      </c>
      <c r="AA18">
        <v>18</v>
      </c>
      <c r="AB18" t="s">
        <v>561</v>
      </c>
    </row>
    <row r="19" spans="1:28" x14ac:dyDescent="0.2">
      <c r="A19" s="123" t="s">
        <v>891</v>
      </c>
      <c r="B19"/>
      <c r="E19"/>
      <c r="F19" s="50" t="s">
        <v>892</v>
      </c>
      <c r="G19" s="50" t="s">
        <v>30</v>
      </c>
      <c r="H19" s="50" t="s">
        <v>893</v>
      </c>
      <c r="I19" s="50" t="s">
        <v>894</v>
      </c>
      <c r="J19" s="50" t="s">
        <v>895</v>
      </c>
      <c r="K19" s="50" t="s">
        <v>896</v>
      </c>
      <c r="L19" s="50" t="s">
        <v>897</v>
      </c>
      <c r="AA19">
        <v>19</v>
      </c>
      <c r="AB19" t="s">
        <v>898</v>
      </c>
    </row>
    <row r="20" spans="1:28" ht="14.25" x14ac:dyDescent="0.2">
      <c r="A20" s="39" t="s">
        <v>843</v>
      </c>
      <c r="B20" s="39" t="s">
        <v>899</v>
      </c>
      <c r="C20" s="39" t="s">
        <v>900</v>
      </c>
      <c r="D20" s="39" t="s">
        <v>843</v>
      </c>
      <c r="E20" s="39" t="s">
        <v>899</v>
      </c>
      <c r="F20" s="39" t="s">
        <v>901</v>
      </c>
      <c r="G20" s="39" t="s">
        <v>902</v>
      </c>
      <c r="H20" s="39" t="s">
        <v>903</v>
      </c>
      <c r="I20" s="39" t="s">
        <v>904</v>
      </c>
      <c r="J20" s="39" t="s">
        <v>905</v>
      </c>
      <c r="K20" s="39" t="s">
        <v>906</v>
      </c>
      <c r="L20" s="39" t="s">
        <v>907</v>
      </c>
      <c r="M20" s="94" t="s">
        <v>844</v>
      </c>
      <c r="N20" s="39" t="s">
        <v>908</v>
      </c>
      <c r="O20" s="39" t="s">
        <v>909</v>
      </c>
      <c r="P20" s="39" t="s">
        <v>910</v>
      </c>
      <c r="Q20" s="39" t="s">
        <v>911</v>
      </c>
      <c r="R20" s="95" t="s">
        <v>912</v>
      </c>
      <c r="AA20">
        <v>20</v>
      </c>
      <c r="AB20" t="s">
        <v>913</v>
      </c>
    </row>
    <row r="21" spans="1:28" x14ac:dyDescent="0.2">
      <c r="A21" s="124">
        <v>10051</v>
      </c>
      <c r="B21" s="124">
        <v>-1.0024900002463255E-2</v>
      </c>
      <c r="C21" s="125">
        <v>0.2</v>
      </c>
      <c r="D21" s="126">
        <f>A21/A$18</f>
        <v>1.0051000000000001</v>
      </c>
      <c r="E21" s="126">
        <f>B21/B$18</f>
        <v>-1.0024900002463255E-2</v>
      </c>
      <c r="F21" s="29">
        <f>$C21*D21</f>
        <v>0.20102000000000003</v>
      </c>
      <c r="G21" s="29">
        <f>$C21*E21</f>
        <v>-2.004980000492651E-3</v>
      </c>
      <c r="H21" s="29">
        <f>C21*D21*D21</f>
        <v>0.20204520200000006</v>
      </c>
      <c r="I21" s="29">
        <f>C21*D21*D21*D21</f>
        <v>0.20307563253020008</v>
      </c>
      <c r="J21" s="29">
        <f>C21*D21*D21*D21*D21</f>
        <v>0.20411131825610412</v>
      </c>
      <c r="K21" s="29">
        <f>C21*E21*D21</f>
        <v>-2.0152053984951639E-3</v>
      </c>
      <c r="L21" s="29">
        <f>C21*E21*D21*D21</f>
        <v>-2.0254829460274893E-3</v>
      </c>
      <c r="M21" s="29">
        <f t="shared" ref="M21:M81" ca="1" si="4">+E$4+E$5*D21+E$6*D21^2</f>
        <v>-1.0405666703841094E-2</v>
      </c>
      <c r="N21" s="29">
        <f ca="1">C21*(M21-E21)^2</f>
        <v>2.8996656175632068E-8</v>
      </c>
      <c r="O21" s="20">
        <f ca="1">(C21*O$1-O$2*F21+O$3*H21)^2</f>
        <v>20784.309861370759</v>
      </c>
      <c r="P21" s="29">
        <f ca="1">(-C21*O$2+O$4*F21-O$5*H21)^2</f>
        <v>25147.822605652898</v>
      </c>
      <c r="Q21" s="29">
        <f ca="1">+(C21*O$3-F21*O$5+H21*O$6)^2</f>
        <v>1699.4341008570966</v>
      </c>
      <c r="R21">
        <f t="shared" ref="R21:R81" ca="1" si="5">+E21-M21</f>
        <v>3.8076670137783888E-4</v>
      </c>
      <c r="AA21">
        <v>21</v>
      </c>
      <c r="AB21" t="s">
        <v>815</v>
      </c>
    </row>
    <row r="22" spans="1:28" x14ac:dyDescent="0.2">
      <c r="A22" s="124">
        <v>10121.5</v>
      </c>
      <c r="B22" s="124">
        <v>-1.0682849992008414E-2</v>
      </c>
      <c r="C22" s="124">
        <v>1</v>
      </c>
      <c r="D22" s="126">
        <f t="shared" ref="D22:E82" si="6">A22/A$18</f>
        <v>1.0121500000000001</v>
      </c>
      <c r="E22" s="126">
        <f t="shared" si="6"/>
        <v>-1.0682849992008414E-2</v>
      </c>
      <c r="F22" s="29">
        <f t="shared" ref="F22:G82" si="7">$C22*D22</f>
        <v>1.0121500000000001</v>
      </c>
      <c r="G22" s="29">
        <f t="shared" si="7"/>
        <v>-1.0682849992008414E-2</v>
      </c>
      <c r="H22" s="29">
        <f t="shared" ref="H22:H82" si="8">C22*D22*D22</f>
        <v>1.0244476225000003</v>
      </c>
      <c r="I22" s="29">
        <f t="shared" ref="I22:I82" si="9">C22*D22*D22*D22</f>
        <v>1.0368946611133754</v>
      </c>
      <c r="J22" s="29">
        <f t="shared" ref="J22:J82" si="10">C22*D22*D22*D22*D22</f>
        <v>1.0494929312459029</v>
      </c>
      <c r="K22" s="29">
        <f t="shared" ref="K22:K82" si="11">C22*E22*D22</f>
        <v>-1.0812646619411318E-2</v>
      </c>
      <c r="L22" s="29">
        <f t="shared" ref="L22:L82" si="12">C22*E22*D22*D22</f>
        <v>-1.0944020275837166E-2</v>
      </c>
      <c r="M22" s="29">
        <f t="shared" ca="1" si="4"/>
        <v>-1.0671594432250799E-2</v>
      </c>
      <c r="N22" s="29">
        <f t="shared" ref="N22:N82" ca="1" si="13">C22*(M22-E22)^2</f>
        <v>1.2668762545724685E-10</v>
      </c>
      <c r="O22" s="20">
        <f t="shared" ref="O22:O82" ca="1" si="14">(C22*O$1-O$2*F22+O$3*H22)^2</f>
        <v>494128.6649072523</v>
      </c>
      <c r="P22" s="29">
        <f t="shared" ref="P22:P82" ca="1" si="15">(-C22*O$2+O$4*F22-O$5*H22)^2</f>
        <v>596121.02324646083</v>
      </c>
      <c r="Q22" s="29">
        <f t="shared" ref="Q22:Q82" ca="1" si="16">+(C22*O$3-F22*O$5+H22*O$6)^2</f>
        <v>40198.086978509164</v>
      </c>
      <c r="R22">
        <f t="shared" ca="1" si="5"/>
        <v>-1.1255559757615205E-5</v>
      </c>
      <c r="AA22">
        <v>22</v>
      </c>
      <c r="AB22" t="s">
        <v>140</v>
      </c>
    </row>
    <row r="23" spans="1:28" x14ac:dyDescent="0.2">
      <c r="A23" s="124">
        <v>10819</v>
      </c>
      <c r="B23" s="124">
        <v>-1.1788099996920209E-2</v>
      </c>
      <c r="C23" s="124">
        <v>1</v>
      </c>
      <c r="D23" s="126">
        <f t="shared" si="6"/>
        <v>1.0819000000000001</v>
      </c>
      <c r="E23" s="126">
        <f t="shared" si="6"/>
        <v>-1.1788099996920209E-2</v>
      </c>
      <c r="F23" s="29">
        <f t="shared" si="7"/>
        <v>1.0819000000000001</v>
      </c>
      <c r="G23" s="29">
        <f t="shared" si="7"/>
        <v>-1.1788099996920209E-2</v>
      </c>
      <c r="H23" s="29">
        <f t="shared" si="8"/>
        <v>1.1705076100000003</v>
      </c>
      <c r="I23" s="29">
        <f t="shared" si="9"/>
        <v>1.2663721832590005</v>
      </c>
      <c r="J23" s="29">
        <f t="shared" si="10"/>
        <v>1.3700880650679128</v>
      </c>
      <c r="K23" s="29">
        <f t="shared" si="11"/>
        <v>-1.2753545386667975E-2</v>
      </c>
      <c r="L23" s="29">
        <f t="shared" si="12"/>
        <v>-1.3798060753836083E-2</v>
      </c>
      <c r="M23" s="29">
        <f t="shared" ca="1" si="4"/>
        <v>-1.3334887847630416E-2</v>
      </c>
      <c r="N23" s="29">
        <f t="shared" ca="1" si="13"/>
        <v>2.3925526551046993E-6</v>
      </c>
      <c r="O23" s="20">
        <f t="shared" ca="1" si="14"/>
        <v>285213.35723535198</v>
      </c>
      <c r="P23" s="29">
        <f t="shared" ca="1" si="15"/>
        <v>331666.90219429706</v>
      </c>
      <c r="Q23" s="29">
        <f t="shared" ca="1" si="16"/>
        <v>21768.727807028088</v>
      </c>
      <c r="R23">
        <f t="shared" ca="1" si="5"/>
        <v>1.5467878507102063E-3</v>
      </c>
      <c r="AA23">
        <v>23</v>
      </c>
      <c r="AB23" t="s">
        <v>914</v>
      </c>
    </row>
    <row r="24" spans="1:28" x14ac:dyDescent="0.2">
      <c r="A24" s="124">
        <v>10821</v>
      </c>
      <c r="B24" s="124">
        <v>-8.8479000041843392E-3</v>
      </c>
      <c r="C24" s="124">
        <v>1</v>
      </c>
      <c r="D24" s="126">
        <f t="shared" si="6"/>
        <v>1.0821000000000001</v>
      </c>
      <c r="E24" s="126">
        <f t="shared" si="6"/>
        <v>-8.8479000041843392E-3</v>
      </c>
      <c r="F24" s="29">
        <f t="shared" si="7"/>
        <v>1.0821000000000001</v>
      </c>
      <c r="G24" s="29">
        <f t="shared" si="7"/>
        <v>-8.8479000041843392E-3</v>
      </c>
      <c r="H24" s="29">
        <f t="shared" si="8"/>
        <v>1.17094041</v>
      </c>
      <c r="I24" s="29">
        <f t="shared" si="9"/>
        <v>1.2670746176610002</v>
      </c>
      <c r="J24" s="29">
        <f t="shared" si="10"/>
        <v>1.3711014437709683</v>
      </c>
      <c r="K24" s="29">
        <f t="shared" si="11"/>
        <v>-9.5743125945278746E-3</v>
      </c>
      <c r="L24" s="29">
        <f t="shared" si="12"/>
        <v>-1.0360363658538613E-2</v>
      </c>
      <c r="M24" s="29">
        <f t="shared" ca="1" si="4"/>
        <v>-1.334260890352372E-2</v>
      </c>
      <c r="N24" s="29">
        <f t="shared" ca="1" si="13"/>
        <v>2.0202408089800627E-5</v>
      </c>
      <c r="O24" s="20">
        <f t="shared" ca="1" si="14"/>
        <v>284719.08359546354</v>
      </c>
      <c r="P24" s="29">
        <f t="shared" ca="1" si="15"/>
        <v>331048.58001446701</v>
      </c>
      <c r="Q24" s="29">
        <f t="shared" ca="1" si="16"/>
        <v>21726.03528958447</v>
      </c>
      <c r="R24">
        <f t="shared" ca="1" si="5"/>
        <v>4.4947088993393808E-3</v>
      </c>
      <c r="AA24">
        <v>24</v>
      </c>
      <c r="AB24" t="s">
        <v>843</v>
      </c>
    </row>
    <row r="25" spans="1:28" x14ac:dyDescent="0.2">
      <c r="A25" s="124">
        <v>10821.5</v>
      </c>
      <c r="B25" s="124">
        <v>-1.3412849999440368E-2</v>
      </c>
      <c r="C25" s="124">
        <v>1</v>
      </c>
      <c r="D25" s="126">
        <f t="shared" si="6"/>
        <v>1.0821499999999999</v>
      </c>
      <c r="E25" s="126">
        <f t="shared" si="6"/>
        <v>-1.3412849999440368E-2</v>
      </c>
      <c r="F25" s="29">
        <f t="shared" si="7"/>
        <v>1.0821499999999999</v>
      </c>
      <c r="G25" s="29">
        <f t="shared" si="7"/>
        <v>-1.3412849999440368E-2</v>
      </c>
      <c r="H25" s="29">
        <f t="shared" si="8"/>
        <v>1.1710486224999999</v>
      </c>
      <c r="I25" s="29">
        <f t="shared" si="9"/>
        <v>1.2672502668383747</v>
      </c>
      <c r="J25" s="29">
        <f t="shared" si="10"/>
        <v>1.3713548762591472</v>
      </c>
      <c r="K25" s="29">
        <f t="shared" si="11"/>
        <v>-1.4514715626894393E-2</v>
      </c>
      <c r="L25" s="29">
        <f t="shared" si="12"/>
        <v>-1.5707099515643766E-2</v>
      </c>
      <c r="M25" s="29">
        <f t="shared" ca="1" si="4"/>
        <v>-1.334453924288327E-2</v>
      </c>
      <c r="N25" s="29">
        <f t="shared" ca="1" si="13"/>
        <v>4.666359461403171E-9</v>
      </c>
      <c r="O25" s="20">
        <f t="shared" ca="1" si="14"/>
        <v>284595.60248124466</v>
      </c>
      <c r="P25" s="29">
        <f t="shared" ca="1" si="15"/>
        <v>330894.11577825295</v>
      </c>
      <c r="Q25" s="29">
        <f t="shared" ca="1" si="16"/>
        <v>21715.37057352293</v>
      </c>
      <c r="R25">
        <f t="shared" ca="1" si="5"/>
        <v>-6.8310756557098465E-5</v>
      </c>
      <c r="AA25">
        <v>25</v>
      </c>
      <c r="AB25" t="s">
        <v>899</v>
      </c>
    </row>
    <row r="26" spans="1:28" x14ac:dyDescent="0.2">
      <c r="A26" s="124">
        <v>11655.5</v>
      </c>
      <c r="B26" s="124">
        <v>-1.7949449997104239E-2</v>
      </c>
      <c r="C26" s="124">
        <v>1</v>
      </c>
      <c r="D26" s="126">
        <f t="shared" si="6"/>
        <v>1.1655500000000001</v>
      </c>
      <c r="E26" s="126">
        <f t="shared" si="6"/>
        <v>-1.7949449997104239E-2</v>
      </c>
      <c r="F26" s="29">
        <f t="shared" si="7"/>
        <v>1.1655500000000001</v>
      </c>
      <c r="G26" s="29">
        <f t="shared" si="7"/>
        <v>-1.7949449997104239E-2</v>
      </c>
      <c r="H26" s="29">
        <f t="shared" si="8"/>
        <v>1.3585068025000002</v>
      </c>
      <c r="I26" s="29">
        <f t="shared" si="9"/>
        <v>1.5834076036538753</v>
      </c>
      <c r="J26" s="29">
        <f t="shared" si="10"/>
        <v>1.8455407324387745</v>
      </c>
      <c r="K26" s="29">
        <f t="shared" si="11"/>
        <v>-2.0920981444124846E-2</v>
      </c>
      <c r="L26" s="29">
        <f t="shared" si="12"/>
        <v>-2.4384449922199715E-2</v>
      </c>
      <c r="M26" s="29">
        <f t="shared" ca="1" si="4"/>
        <v>-1.6606318717329566E-2</v>
      </c>
      <c r="N26" s="29">
        <f t="shared" ca="1" si="13"/>
        <v>1.804001634709151E-6</v>
      </c>
      <c r="O26" s="20">
        <f t="shared" ca="1" si="14"/>
        <v>123240.55116801856</v>
      </c>
      <c r="P26" s="29">
        <f t="shared" ca="1" si="15"/>
        <v>132477.78954192702</v>
      </c>
      <c r="Q26" s="29">
        <f t="shared" ca="1" si="16"/>
        <v>8196.7088732972697</v>
      </c>
      <c r="R26">
        <f t="shared" ca="1" si="5"/>
        <v>-1.3431312797746731E-3</v>
      </c>
      <c r="AA26">
        <v>26</v>
      </c>
      <c r="AB26" t="s">
        <v>915</v>
      </c>
    </row>
    <row r="27" spans="1:28" x14ac:dyDescent="0.2">
      <c r="A27" s="124">
        <v>11842.5</v>
      </c>
      <c r="B27" s="124">
        <v>-1.6540750002604909E-2</v>
      </c>
      <c r="C27" s="124">
        <v>0.5</v>
      </c>
      <c r="D27" s="126">
        <f t="shared" si="6"/>
        <v>1.18425</v>
      </c>
      <c r="E27" s="126">
        <f t="shared" si="6"/>
        <v>-1.6540750002604909E-2</v>
      </c>
      <c r="F27" s="29">
        <f t="shared" si="7"/>
        <v>0.59212500000000001</v>
      </c>
      <c r="G27" s="29">
        <f t="shared" si="7"/>
        <v>-8.2703750013024546E-3</v>
      </c>
      <c r="H27" s="29">
        <f t="shared" si="8"/>
        <v>0.70122403124999999</v>
      </c>
      <c r="I27" s="29">
        <f t="shared" si="9"/>
        <v>0.83042455900781253</v>
      </c>
      <c r="J27" s="29">
        <f t="shared" si="10"/>
        <v>0.98343028400500199</v>
      </c>
      <c r="K27" s="29">
        <f t="shared" si="11"/>
        <v>-9.7941915952924324E-3</v>
      </c>
      <c r="L27" s="29">
        <f t="shared" si="12"/>
        <v>-1.1598771396725063E-2</v>
      </c>
      <c r="M27" s="29">
        <f t="shared" ca="1" si="4"/>
        <v>-1.7349191557704941E-2</v>
      </c>
      <c r="N27" s="29">
        <f t="shared" ca="1" si="13"/>
        <v>3.2678887400627897E-7</v>
      </c>
      <c r="O27" s="20">
        <f t="shared" ca="1" si="14"/>
        <v>24502.102501904719</v>
      </c>
      <c r="P27" s="29">
        <f t="shared" ca="1" si="15"/>
        <v>25612.883329389897</v>
      </c>
      <c r="Q27" s="29">
        <f t="shared" ca="1" si="16"/>
        <v>1550.8261497348246</v>
      </c>
      <c r="R27">
        <f t="shared" ca="1" si="5"/>
        <v>8.0844155510003193E-4</v>
      </c>
    </row>
    <row r="28" spans="1:28" x14ac:dyDescent="0.2">
      <c r="A28" s="124">
        <v>11847</v>
      </c>
      <c r="B28" s="124">
        <v>-2.0425300004717428E-2</v>
      </c>
      <c r="C28" s="124">
        <v>1</v>
      </c>
      <c r="D28" s="126">
        <f t="shared" si="6"/>
        <v>1.1847000000000001</v>
      </c>
      <c r="E28" s="126">
        <f t="shared" si="6"/>
        <v>-2.0425300004717428E-2</v>
      </c>
      <c r="F28" s="29">
        <f t="shared" si="7"/>
        <v>1.1847000000000001</v>
      </c>
      <c r="G28" s="29">
        <f t="shared" si="7"/>
        <v>-2.0425300004717428E-2</v>
      </c>
      <c r="H28" s="29">
        <f t="shared" si="8"/>
        <v>1.4035140900000003</v>
      </c>
      <c r="I28" s="29">
        <f t="shared" si="9"/>
        <v>1.6627431424230004</v>
      </c>
      <c r="J28" s="29">
        <f t="shared" si="10"/>
        <v>1.9698518008285286</v>
      </c>
      <c r="K28" s="29">
        <f t="shared" si="11"/>
        <v>-2.4197852915588739E-2</v>
      </c>
      <c r="L28" s="29">
        <f t="shared" si="12"/>
        <v>-2.8667196349097982E-2</v>
      </c>
      <c r="M28" s="29">
        <f t="shared" ca="1" si="4"/>
        <v>-1.7367120148123083E-2</v>
      </c>
      <c r="N28" s="29">
        <f t="shared" ca="1" si="13"/>
        <v>9.3524640352794107E-6</v>
      </c>
      <c r="O28" s="20">
        <f t="shared" ca="1" si="14"/>
        <v>97444.987984625332</v>
      </c>
      <c r="P28" s="29">
        <f t="shared" ca="1" si="15"/>
        <v>101786.46233670916</v>
      </c>
      <c r="Q28" s="29">
        <f t="shared" ca="1" si="16"/>
        <v>6159.4365282959216</v>
      </c>
      <c r="R28">
        <f t="shared" ca="1" si="5"/>
        <v>-3.0581798565943452E-3</v>
      </c>
    </row>
    <row r="29" spans="1:28" x14ac:dyDescent="0.2">
      <c r="A29" s="124">
        <v>12380.5</v>
      </c>
      <c r="B29" s="124">
        <v>-1.6826949999085627E-2</v>
      </c>
      <c r="C29" s="124">
        <v>0.2</v>
      </c>
      <c r="D29" s="126">
        <f t="shared" si="6"/>
        <v>1.2380500000000001</v>
      </c>
      <c r="E29" s="126">
        <f t="shared" si="6"/>
        <v>-1.6826949999085627E-2</v>
      </c>
      <c r="F29" s="29">
        <f t="shared" si="7"/>
        <v>0.24761000000000002</v>
      </c>
      <c r="G29" s="29">
        <f t="shared" si="7"/>
        <v>-3.3653899998171257E-3</v>
      </c>
      <c r="H29" s="29">
        <f t="shared" si="8"/>
        <v>0.30655356050000004</v>
      </c>
      <c r="I29" s="29">
        <f t="shared" si="9"/>
        <v>0.3795286355770251</v>
      </c>
      <c r="J29" s="29">
        <f t="shared" si="10"/>
        <v>0.46987542727613596</v>
      </c>
      <c r="K29" s="29">
        <f t="shared" si="11"/>
        <v>-4.1665210892735931E-3</v>
      </c>
      <c r="L29" s="29">
        <f t="shared" si="12"/>
        <v>-5.1583614345751721E-3</v>
      </c>
      <c r="M29" s="29">
        <f t="shared" ca="1" si="4"/>
        <v>-1.9509964210241714E-2</v>
      </c>
      <c r="N29" s="29">
        <f t="shared" ca="1" si="13"/>
        <v>1.4397130514531035E-6</v>
      </c>
      <c r="O29" s="20">
        <f t="shared" ca="1" si="14"/>
        <v>1758.9287270194352</v>
      </c>
      <c r="P29" s="29">
        <f t="shared" ca="1" si="15"/>
        <v>1614.3247661021894</v>
      </c>
      <c r="Q29" s="29">
        <f t="shared" ca="1" si="16"/>
        <v>87.836913606632606</v>
      </c>
      <c r="R29">
        <f t="shared" ca="1" si="5"/>
        <v>2.6830142111560866E-3</v>
      </c>
    </row>
    <row r="30" spans="1:28" x14ac:dyDescent="0.2">
      <c r="A30" s="124">
        <v>12383</v>
      </c>
      <c r="B30" s="124">
        <v>-2.105170000140788E-2</v>
      </c>
      <c r="C30" s="124">
        <v>1</v>
      </c>
      <c r="D30" s="126">
        <f t="shared" si="6"/>
        <v>1.2383</v>
      </c>
      <c r="E30" s="126">
        <f t="shared" si="6"/>
        <v>-2.105170000140788E-2</v>
      </c>
      <c r="F30" s="29">
        <f t="shared" si="7"/>
        <v>1.2383</v>
      </c>
      <c r="G30" s="29">
        <f t="shared" si="7"/>
        <v>-2.105170000140788E-2</v>
      </c>
      <c r="H30" s="29">
        <f t="shared" si="8"/>
        <v>1.5333868899999998</v>
      </c>
      <c r="I30" s="29">
        <f t="shared" si="9"/>
        <v>1.8987929858869996</v>
      </c>
      <c r="J30" s="29">
        <f t="shared" si="10"/>
        <v>2.3512753544238714</v>
      </c>
      <c r="K30" s="29">
        <f t="shared" si="11"/>
        <v>-2.6068320111743377E-2</v>
      </c>
      <c r="L30" s="29">
        <f t="shared" si="12"/>
        <v>-3.2280400794371826E-2</v>
      </c>
      <c r="M30" s="29">
        <f t="shared" ca="1" si="4"/>
        <v>-1.9520086467866841E-2</v>
      </c>
      <c r="N30" s="29">
        <f t="shared" ca="1" si="13"/>
        <v>2.3458400161260668E-6</v>
      </c>
      <c r="O30" s="20">
        <f t="shared" ca="1" si="14"/>
        <v>43780.618428426802</v>
      </c>
      <c r="P30" s="29">
        <f t="shared" ca="1" si="15"/>
        <v>40145.751179141684</v>
      </c>
      <c r="Q30" s="29">
        <f t="shared" ca="1" si="16"/>
        <v>2182.691277225575</v>
      </c>
      <c r="R30">
        <f t="shared" ca="1" si="5"/>
        <v>-1.5316135335410389E-3</v>
      </c>
    </row>
    <row r="31" spans="1:28" x14ac:dyDescent="0.2">
      <c r="A31" s="124">
        <v>12385</v>
      </c>
      <c r="B31" s="124">
        <v>-2.0211499999277294E-2</v>
      </c>
      <c r="C31" s="124">
        <v>1</v>
      </c>
      <c r="D31" s="126">
        <f t="shared" si="6"/>
        <v>1.2384999999999999</v>
      </c>
      <c r="E31" s="126">
        <f t="shared" si="6"/>
        <v>-2.0211499999277294E-2</v>
      </c>
      <c r="F31" s="29">
        <f t="shared" si="7"/>
        <v>1.2384999999999999</v>
      </c>
      <c r="G31" s="29">
        <f t="shared" si="7"/>
        <v>-2.0211499999277294E-2</v>
      </c>
      <c r="H31" s="29">
        <f t="shared" si="8"/>
        <v>1.5338822499999998</v>
      </c>
      <c r="I31" s="29">
        <f t="shared" si="9"/>
        <v>1.8997131666249996</v>
      </c>
      <c r="J31" s="29">
        <f t="shared" si="10"/>
        <v>2.352794756865062</v>
      </c>
      <c r="K31" s="29">
        <f t="shared" si="11"/>
        <v>-2.5031942749104925E-2</v>
      </c>
      <c r="L31" s="29">
        <f t="shared" si="12"/>
        <v>-3.1002061094766449E-2</v>
      </c>
      <c r="M31" s="29">
        <f t="shared" ca="1" si="4"/>
        <v>-1.9528184816747785E-2</v>
      </c>
      <c r="N31" s="29">
        <f t="shared" ca="1" si="13"/>
        <v>4.6691963867533647E-7</v>
      </c>
      <c r="O31" s="20">
        <f t="shared" ca="1" si="14"/>
        <v>43626.90026033132</v>
      </c>
      <c r="P31" s="29">
        <f t="shared" ca="1" si="15"/>
        <v>39976.325648914455</v>
      </c>
      <c r="Q31" s="29">
        <f t="shared" ca="1" si="16"/>
        <v>2172.1390637073123</v>
      </c>
      <c r="R31">
        <f t="shared" ca="1" si="5"/>
        <v>-6.8331518252950918E-4</v>
      </c>
    </row>
    <row r="32" spans="1:28" x14ac:dyDescent="0.2">
      <c r="A32" s="124">
        <v>12478.5</v>
      </c>
      <c r="B32" s="124">
        <v>-2.1057149999251124E-2</v>
      </c>
      <c r="C32" s="124">
        <v>1</v>
      </c>
      <c r="D32" s="126">
        <f t="shared" si="6"/>
        <v>1.2478499999999999</v>
      </c>
      <c r="E32" s="126">
        <f t="shared" si="6"/>
        <v>-2.1057149999251124E-2</v>
      </c>
      <c r="F32" s="29">
        <f t="shared" si="7"/>
        <v>1.2478499999999999</v>
      </c>
      <c r="G32" s="29">
        <f t="shared" si="7"/>
        <v>-2.1057149999251124E-2</v>
      </c>
      <c r="H32" s="29">
        <f t="shared" si="8"/>
        <v>1.5571296224999998</v>
      </c>
      <c r="I32" s="29">
        <f t="shared" si="9"/>
        <v>1.9430641994366245</v>
      </c>
      <c r="J32" s="29">
        <f t="shared" si="10"/>
        <v>2.4246526612669914</v>
      </c>
      <c r="K32" s="29">
        <f t="shared" si="11"/>
        <v>-2.6276164626565512E-2</v>
      </c>
      <c r="L32" s="29">
        <f t="shared" si="12"/>
        <v>-3.2788712029259773E-2</v>
      </c>
      <c r="M32" s="29">
        <f t="shared" ca="1" si="4"/>
        <v>-1.9907321140903884E-2</v>
      </c>
      <c r="N32" s="29">
        <f t="shared" ca="1" si="13"/>
        <v>1.3221064034881153E-6</v>
      </c>
      <c r="O32" s="20">
        <f t="shared" ca="1" si="14"/>
        <v>36794.479947251675</v>
      </c>
      <c r="P32" s="29">
        <f t="shared" ca="1" si="15"/>
        <v>32514.132086075348</v>
      </c>
      <c r="Q32" s="29">
        <f t="shared" ca="1" si="16"/>
        <v>1711.1011954473736</v>
      </c>
      <c r="R32">
        <f t="shared" ca="1" si="5"/>
        <v>-1.1498288583472391E-3</v>
      </c>
    </row>
    <row r="33" spans="1:18" x14ac:dyDescent="0.2">
      <c r="A33" s="124">
        <v>12483</v>
      </c>
      <c r="B33" s="124">
        <v>-1.994169999670703E-2</v>
      </c>
      <c r="C33" s="124">
        <v>1</v>
      </c>
      <c r="D33" s="126">
        <f t="shared" si="6"/>
        <v>1.2483</v>
      </c>
      <c r="E33" s="126">
        <f t="shared" si="6"/>
        <v>-1.994169999670703E-2</v>
      </c>
      <c r="F33" s="29">
        <f t="shared" si="7"/>
        <v>1.2483</v>
      </c>
      <c r="G33" s="29">
        <f t="shared" si="7"/>
        <v>-1.994169999670703E-2</v>
      </c>
      <c r="H33" s="29">
        <f t="shared" si="8"/>
        <v>1.5582528899999999</v>
      </c>
      <c r="I33" s="29">
        <f t="shared" si="9"/>
        <v>1.9451670825869998</v>
      </c>
      <c r="J33" s="29">
        <f t="shared" si="10"/>
        <v>2.4281520691933518</v>
      </c>
      <c r="K33" s="29">
        <f t="shared" si="11"/>
        <v>-2.4893224105889386E-2</v>
      </c>
      <c r="L33" s="29">
        <f t="shared" si="12"/>
        <v>-3.107421165138172E-2</v>
      </c>
      <c r="M33" s="29">
        <f t="shared" ca="1" si="4"/>
        <v>-1.9925594939931554E-2</v>
      </c>
      <c r="N33" s="29">
        <f t="shared" ca="1" si="13"/>
        <v>2.5937285374129188E-10</v>
      </c>
      <c r="O33" s="20">
        <f t="shared" ca="1" si="14"/>
        <v>36482.880564190054</v>
      </c>
      <c r="P33" s="29">
        <f t="shared" ca="1" si="15"/>
        <v>32177.294315142746</v>
      </c>
      <c r="Q33" s="29">
        <f t="shared" ca="1" si="16"/>
        <v>1690.4813341005813</v>
      </c>
      <c r="R33">
        <f t="shared" ca="1" si="5"/>
        <v>-1.6105056775475579E-5</v>
      </c>
    </row>
    <row r="34" spans="1:18" x14ac:dyDescent="0.2">
      <c r="A34" s="124">
        <v>12528.5</v>
      </c>
      <c r="B34" s="124">
        <v>-1.9252149999374524E-2</v>
      </c>
      <c r="C34" s="124">
        <v>1</v>
      </c>
      <c r="D34" s="126">
        <f t="shared" si="6"/>
        <v>1.25285</v>
      </c>
      <c r="E34" s="126">
        <f t="shared" si="6"/>
        <v>-1.9252149999374524E-2</v>
      </c>
      <c r="F34" s="29">
        <f t="shared" si="7"/>
        <v>1.25285</v>
      </c>
      <c r="G34" s="29">
        <f t="shared" si="7"/>
        <v>-1.9252149999374524E-2</v>
      </c>
      <c r="H34" s="29">
        <f t="shared" si="8"/>
        <v>1.5696331225</v>
      </c>
      <c r="I34" s="29">
        <f t="shared" si="9"/>
        <v>1.9665148575241249</v>
      </c>
      <c r="J34" s="29">
        <f t="shared" si="10"/>
        <v>2.4637481392491001</v>
      </c>
      <c r="K34" s="29">
        <f t="shared" si="11"/>
        <v>-2.4120056126716371E-2</v>
      </c>
      <c r="L34" s="29">
        <f t="shared" si="12"/>
        <v>-3.0218812318356606E-2</v>
      </c>
      <c r="M34" s="29">
        <f t="shared" ca="1" si="4"/>
        <v>-2.0110500555255109E-2</v>
      </c>
      <c r="N34" s="29">
        <f t="shared" ca="1" si="13"/>
        <v>7.3676567678050993E-7</v>
      </c>
      <c r="O34" s="20">
        <f t="shared" ca="1" si="14"/>
        <v>33419.365680151292</v>
      </c>
      <c r="P34" s="29">
        <f t="shared" ca="1" si="15"/>
        <v>28884.07930438067</v>
      </c>
      <c r="Q34" s="29">
        <f t="shared" ca="1" si="16"/>
        <v>1489.9022358507577</v>
      </c>
      <c r="R34">
        <f t="shared" ca="1" si="5"/>
        <v>8.583505558805854E-4</v>
      </c>
    </row>
    <row r="35" spans="1:18" x14ac:dyDescent="0.2">
      <c r="A35" s="124">
        <v>13121.5</v>
      </c>
      <c r="B35" s="124">
        <v>-2.2682849994453136E-2</v>
      </c>
      <c r="C35" s="124">
        <v>0.2</v>
      </c>
      <c r="D35" s="126">
        <f t="shared" si="6"/>
        <v>1.3121499999999999</v>
      </c>
      <c r="E35" s="126">
        <f t="shared" si="6"/>
        <v>-2.2682849994453136E-2</v>
      </c>
      <c r="F35" s="29">
        <f t="shared" si="7"/>
        <v>0.26243</v>
      </c>
      <c r="G35" s="29">
        <f t="shared" si="7"/>
        <v>-4.5365699988906272E-3</v>
      </c>
      <c r="H35" s="29">
        <f t="shared" si="8"/>
        <v>0.3443475245</v>
      </c>
      <c r="I35" s="29">
        <f t="shared" si="9"/>
        <v>0.451835604272675</v>
      </c>
      <c r="J35" s="29">
        <f t="shared" si="10"/>
        <v>0.59287608814639048</v>
      </c>
      <c r="K35" s="29">
        <f t="shared" si="11"/>
        <v>-5.9526603240443359E-3</v>
      </c>
      <c r="L35" s="29">
        <f t="shared" si="12"/>
        <v>-7.8107832441947746E-3</v>
      </c>
      <c r="M35" s="29">
        <f t="shared" ca="1" si="4"/>
        <v>-2.2543204163759122E-2</v>
      </c>
      <c r="N35" s="29">
        <f t="shared" ca="1" si="13"/>
        <v>3.9001916060442625E-9</v>
      </c>
      <c r="O35" s="20">
        <f t="shared" ca="1" si="14"/>
        <v>267.44688337892728</v>
      </c>
      <c r="P35" s="29">
        <f t="shared" ca="1" si="15"/>
        <v>116.55025357007395</v>
      </c>
      <c r="Q35" s="29">
        <f t="shared" ca="1" si="16"/>
        <v>2.3857703079809536</v>
      </c>
      <c r="R35">
        <f t="shared" ca="1" si="5"/>
        <v>-1.3964583069401432E-4</v>
      </c>
    </row>
    <row r="36" spans="1:18" x14ac:dyDescent="0.2">
      <c r="A36" s="124">
        <v>13126</v>
      </c>
      <c r="B36" s="124">
        <v>-2.4167399998987094E-2</v>
      </c>
      <c r="C36" s="124">
        <v>1</v>
      </c>
      <c r="D36" s="126">
        <f t="shared" si="6"/>
        <v>1.3126</v>
      </c>
      <c r="E36" s="126">
        <f t="shared" si="6"/>
        <v>-2.4167399998987094E-2</v>
      </c>
      <c r="F36" s="29">
        <f t="shared" si="7"/>
        <v>1.3126</v>
      </c>
      <c r="G36" s="29">
        <f t="shared" si="7"/>
        <v>-2.4167399998987094E-2</v>
      </c>
      <c r="H36" s="29">
        <f t="shared" si="8"/>
        <v>1.72291876</v>
      </c>
      <c r="I36" s="29">
        <f t="shared" si="9"/>
        <v>2.2615031643760002</v>
      </c>
      <c r="J36" s="29">
        <f t="shared" si="10"/>
        <v>2.9684490535599379</v>
      </c>
      <c r="K36" s="29">
        <f t="shared" si="11"/>
        <v>-3.172212923867046E-2</v>
      </c>
      <c r="L36" s="29">
        <f t="shared" si="12"/>
        <v>-4.1638466838678848E-2</v>
      </c>
      <c r="M36" s="29">
        <f t="shared" ca="1" si="4"/>
        <v>-2.2561826970862148E-2</v>
      </c>
      <c r="N36" s="29">
        <f t="shared" ca="1" si="13"/>
        <v>2.577864748642308E-6</v>
      </c>
      <c r="O36" s="20">
        <f t="shared" ca="1" si="14"/>
        <v>6568.0047788877728</v>
      </c>
      <c r="P36" s="29">
        <f t="shared" ca="1" si="15"/>
        <v>2824.7178016595626</v>
      </c>
      <c r="Q36" s="29">
        <f t="shared" ca="1" si="16"/>
        <v>56.284203635107822</v>
      </c>
      <c r="R36">
        <f t="shared" ca="1" si="5"/>
        <v>-1.6055730281249458E-3</v>
      </c>
    </row>
    <row r="37" spans="1:18" x14ac:dyDescent="0.2">
      <c r="A37" s="124">
        <v>13137.5</v>
      </c>
      <c r="B37" s="124">
        <v>-2.1561249996011611E-2</v>
      </c>
      <c r="C37" s="124">
        <v>1</v>
      </c>
      <c r="D37" s="126">
        <f t="shared" si="6"/>
        <v>1.31375</v>
      </c>
      <c r="E37" s="126">
        <f t="shared" si="6"/>
        <v>-2.1561249996011611E-2</v>
      </c>
      <c r="F37" s="29">
        <f t="shared" si="7"/>
        <v>1.31375</v>
      </c>
      <c r="G37" s="29">
        <f t="shared" si="7"/>
        <v>-2.1561249996011611E-2</v>
      </c>
      <c r="H37" s="29">
        <f t="shared" si="8"/>
        <v>1.7259390625</v>
      </c>
      <c r="I37" s="29">
        <f t="shared" si="9"/>
        <v>2.267452443359375</v>
      </c>
      <c r="J37" s="29">
        <f t="shared" si="10"/>
        <v>2.9788656474633788</v>
      </c>
      <c r="K37" s="29">
        <f t="shared" si="11"/>
        <v>-2.8326092182260253E-2</v>
      </c>
      <c r="L37" s="29">
        <f t="shared" si="12"/>
        <v>-3.7213403604444403E-2</v>
      </c>
      <c r="M37" s="29">
        <f t="shared" ca="1" si="4"/>
        <v>-2.2609429685866905E-2</v>
      </c>
      <c r="N37" s="29">
        <f t="shared" ca="1" si="13"/>
        <v>1.0986806622251406E-6</v>
      </c>
      <c r="O37" s="20">
        <f t="shared" ca="1" si="14"/>
        <v>6271.2520692094176</v>
      </c>
      <c r="P37" s="29">
        <f t="shared" ca="1" si="15"/>
        <v>2603.7934989836626</v>
      </c>
      <c r="Q37" s="29">
        <f t="shared" ca="1" si="16"/>
        <v>48.152873835243362</v>
      </c>
      <c r="R37">
        <f t="shared" ca="1" si="5"/>
        <v>1.0481796898552942E-3</v>
      </c>
    </row>
    <row r="38" spans="1:18" x14ac:dyDescent="0.2">
      <c r="A38" s="124">
        <v>13142</v>
      </c>
      <c r="B38" s="124">
        <v>-2.3645799999940209E-2</v>
      </c>
      <c r="C38" s="124">
        <v>1</v>
      </c>
      <c r="D38" s="126">
        <f t="shared" si="6"/>
        <v>1.3142</v>
      </c>
      <c r="E38" s="126">
        <f t="shared" si="6"/>
        <v>-2.3645799999940209E-2</v>
      </c>
      <c r="F38" s="29">
        <f t="shared" si="7"/>
        <v>1.3142</v>
      </c>
      <c r="G38" s="29">
        <f t="shared" si="7"/>
        <v>-2.3645799999940209E-2</v>
      </c>
      <c r="H38" s="29">
        <f t="shared" si="8"/>
        <v>1.72712164</v>
      </c>
      <c r="I38" s="29">
        <f t="shared" si="9"/>
        <v>2.2697832592880003</v>
      </c>
      <c r="J38" s="29">
        <f t="shared" si="10"/>
        <v>2.98294915935629</v>
      </c>
      <c r="K38" s="29">
        <f t="shared" si="11"/>
        <v>-3.1075310359921424E-2</v>
      </c>
      <c r="L38" s="29">
        <f t="shared" si="12"/>
        <v>-4.0839172875008739E-2</v>
      </c>
      <c r="M38" s="29">
        <f t="shared" ca="1" si="4"/>
        <v>-2.262806117746325E-2</v>
      </c>
      <c r="N38" s="29">
        <f t="shared" ca="1" si="13"/>
        <v>1.0357923107767865E-6</v>
      </c>
      <c r="O38" s="20">
        <f t="shared" ca="1" si="14"/>
        <v>6157.1708813734722</v>
      </c>
      <c r="P38" s="29">
        <f t="shared" ca="1" si="15"/>
        <v>2519.9248506987674</v>
      </c>
      <c r="Q38" s="29">
        <f t="shared" ca="1" si="16"/>
        <v>45.148546560943984</v>
      </c>
      <c r="R38">
        <f t="shared" ca="1" si="5"/>
        <v>-1.0177388224769587E-3</v>
      </c>
    </row>
    <row r="39" spans="1:18" x14ac:dyDescent="0.2">
      <c r="A39" s="124">
        <v>13212.5</v>
      </c>
      <c r="B39" s="124">
        <v>-2.0203749998472631E-2</v>
      </c>
      <c r="C39" s="124">
        <v>1</v>
      </c>
      <c r="D39" s="126">
        <f t="shared" si="6"/>
        <v>1.32125</v>
      </c>
      <c r="E39" s="126">
        <f t="shared" si="6"/>
        <v>-2.0203749998472631E-2</v>
      </c>
      <c r="F39" s="29">
        <f t="shared" si="7"/>
        <v>1.32125</v>
      </c>
      <c r="G39" s="29">
        <f t="shared" si="7"/>
        <v>-2.0203749998472631E-2</v>
      </c>
      <c r="H39" s="29">
        <f t="shared" si="8"/>
        <v>1.7457015625000001</v>
      </c>
      <c r="I39" s="29">
        <f t="shared" si="9"/>
        <v>2.3065081894531252</v>
      </c>
      <c r="J39" s="29">
        <f t="shared" si="10"/>
        <v>3.0474739453149415</v>
      </c>
      <c r="K39" s="29">
        <f t="shared" si="11"/>
        <v>-2.6694204685481965E-2</v>
      </c>
      <c r="L39" s="29">
        <f t="shared" si="12"/>
        <v>-3.526971794069305E-2</v>
      </c>
      <c r="M39" s="29">
        <f t="shared" ca="1" si="4"/>
        <v>-2.2920273429545175E-2</v>
      </c>
      <c r="N39" s="29">
        <f t="shared" ca="1" si="13"/>
        <v>7.3794995515661475E-6</v>
      </c>
      <c r="O39" s="20">
        <f t="shared" ca="1" si="14"/>
        <v>4517.4356075921378</v>
      </c>
      <c r="P39" s="29">
        <f t="shared" ca="1" si="15"/>
        <v>1392.3952011148349</v>
      </c>
      <c r="Q39" s="29">
        <f t="shared" ca="1" si="16"/>
        <v>10.889983973732585</v>
      </c>
      <c r="R39">
        <f t="shared" ca="1" si="5"/>
        <v>2.7165234310725442E-3</v>
      </c>
    </row>
    <row r="40" spans="1:18" x14ac:dyDescent="0.2">
      <c r="A40" s="124">
        <v>13221.5</v>
      </c>
      <c r="B40" s="124">
        <v>-2.3372850002488121E-2</v>
      </c>
      <c r="C40" s="124">
        <v>1</v>
      </c>
      <c r="D40" s="126">
        <f t="shared" si="6"/>
        <v>1.3221499999999999</v>
      </c>
      <c r="E40" s="126">
        <f t="shared" si="6"/>
        <v>-2.3372850002488121E-2</v>
      </c>
      <c r="F40" s="29">
        <f t="shared" si="7"/>
        <v>1.3221499999999999</v>
      </c>
      <c r="G40" s="29">
        <f t="shared" si="7"/>
        <v>-2.3372850002488121E-2</v>
      </c>
      <c r="H40" s="29">
        <f t="shared" si="8"/>
        <v>1.7480806224999998</v>
      </c>
      <c r="I40" s="29">
        <f t="shared" si="9"/>
        <v>2.3112247950383749</v>
      </c>
      <c r="J40" s="29">
        <f t="shared" si="10"/>
        <v>3.0557858627599872</v>
      </c>
      <c r="K40" s="29">
        <f t="shared" si="11"/>
        <v>-3.0902413630789667E-2</v>
      </c>
      <c r="L40" s="29">
        <f t="shared" si="12"/>
        <v>-4.0857626181948555E-2</v>
      </c>
      <c r="M40" s="29">
        <f t="shared" ca="1" si="4"/>
        <v>-2.2957620272376501E-2</v>
      </c>
      <c r="N40" s="29">
        <f t="shared" ca="1" si="13"/>
        <v>1.7241572876856884E-7</v>
      </c>
      <c r="O40" s="20">
        <f t="shared" ca="1" si="14"/>
        <v>4327.7799325040605</v>
      </c>
      <c r="P40" s="29">
        <f t="shared" ca="1" si="15"/>
        <v>1273.2807909291125</v>
      </c>
      <c r="Q40" s="29">
        <f t="shared" ca="1" si="16"/>
        <v>8.2203683589765628</v>
      </c>
      <c r="R40">
        <f t="shared" ca="1" si="5"/>
        <v>-4.1522973011162007E-4</v>
      </c>
    </row>
    <row r="41" spans="1:18" x14ac:dyDescent="0.2">
      <c r="A41" s="124">
        <v>13235.5</v>
      </c>
      <c r="B41" s="124">
        <v>-2.3391449998598546E-2</v>
      </c>
      <c r="C41" s="124">
        <v>1</v>
      </c>
      <c r="D41" s="126">
        <f t="shared" si="6"/>
        <v>1.32355</v>
      </c>
      <c r="E41" s="126">
        <f t="shared" si="6"/>
        <v>-2.3391449998598546E-2</v>
      </c>
      <c r="F41" s="29">
        <f t="shared" si="7"/>
        <v>1.32355</v>
      </c>
      <c r="G41" s="29">
        <f t="shared" si="7"/>
        <v>-2.3391449998598546E-2</v>
      </c>
      <c r="H41" s="29">
        <f t="shared" si="8"/>
        <v>1.7517846025000001</v>
      </c>
      <c r="I41" s="29">
        <f t="shared" si="9"/>
        <v>2.3185745106388751</v>
      </c>
      <c r="J41" s="29">
        <f t="shared" si="10"/>
        <v>3.0687492935560829</v>
      </c>
      <c r="K41" s="29">
        <f t="shared" si="11"/>
        <v>-3.0959753645645106E-2</v>
      </c>
      <c r="L41" s="29">
        <f t="shared" si="12"/>
        <v>-4.0976781937693579E-2</v>
      </c>
      <c r="M41" s="29">
        <f t="shared" ca="1" si="4"/>
        <v>-2.3015734780717251E-2</v>
      </c>
      <c r="N41" s="29">
        <f t="shared" ca="1" si="13"/>
        <v>1.4116192494758899E-7</v>
      </c>
      <c r="O41" s="20">
        <f t="shared" ca="1" si="14"/>
        <v>4041.4674455975678</v>
      </c>
      <c r="P41" s="29">
        <f t="shared" ca="1" si="15"/>
        <v>1098.9648573223913</v>
      </c>
      <c r="Q41" s="29">
        <f t="shared" ca="1" si="16"/>
        <v>4.8197005216988762</v>
      </c>
      <c r="R41">
        <f t="shared" ca="1" si="5"/>
        <v>-3.7571521788129503E-4</v>
      </c>
    </row>
    <row r="42" spans="1:18" x14ac:dyDescent="0.2">
      <c r="A42" s="124">
        <v>13246.5</v>
      </c>
      <c r="B42" s="124">
        <v>-2.5400350001291372E-2</v>
      </c>
      <c r="C42" s="124">
        <v>1</v>
      </c>
      <c r="D42" s="126">
        <f t="shared" si="6"/>
        <v>1.3246500000000001</v>
      </c>
      <c r="E42" s="126">
        <f t="shared" si="6"/>
        <v>-2.5400350001291372E-2</v>
      </c>
      <c r="F42" s="29">
        <f t="shared" si="7"/>
        <v>1.3246500000000001</v>
      </c>
      <c r="G42" s="29">
        <f t="shared" si="7"/>
        <v>-2.5400350001291372E-2</v>
      </c>
      <c r="H42" s="29">
        <f t="shared" si="8"/>
        <v>1.7546976225000004</v>
      </c>
      <c r="I42" s="29">
        <f t="shared" si="9"/>
        <v>2.3243602056446258</v>
      </c>
      <c r="J42" s="29">
        <f t="shared" si="10"/>
        <v>3.0789637464071538</v>
      </c>
      <c r="K42" s="29">
        <f t="shared" si="11"/>
        <v>-3.364657362921062E-2</v>
      </c>
      <c r="L42" s="29">
        <f t="shared" si="12"/>
        <v>-4.4569933757933854E-2</v>
      </c>
      <c r="M42" s="29">
        <f t="shared" ca="1" si="4"/>
        <v>-2.3061412765097728E-2</v>
      </c>
      <c r="N42" s="29">
        <f t="shared" ca="1" si="13"/>
        <v>5.4706273948531611E-6</v>
      </c>
      <c r="O42" s="20">
        <f t="shared" ca="1" si="14"/>
        <v>3823.8990890461646</v>
      </c>
      <c r="P42" s="29">
        <f t="shared" ca="1" si="15"/>
        <v>971.31227203318565</v>
      </c>
      <c r="Q42" s="29">
        <f t="shared" ca="1" si="16"/>
        <v>2.7854976732950627</v>
      </c>
      <c r="R42">
        <f t="shared" ca="1" si="5"/>
        <v>-2.3389372361936438E-3</v>
      </c>
    </row>
    <row r="43" spans="1:18" x14ac:dyDescent="0.2">
      <c r="A43" s="124">
        <v>13249</v>
      </c>
      <c r="B43" s="124">
        <v>-2.3975100004463457E-2</v>
      </c>
      <c r="C43" s="124">
        <v>1</v>
      </c>
      <c r="D43" s="126">
        <f t="shared" si="6"/>
        <v>1.3249</v>
      </c>
      <c r="E43" s="126">
        <f t="shared" si="6"/>
        <v>-2.3975100004463457E-2</v>
      </c>
      <c r="F43" s="29">
        <f t="shared" si="7"/>
        <v>1.3249</v>
      </c>
      <c r="G43" s="29">
        <f t="shared" si="7"/>
        <v>-2.3975100004463457E-2</v>
      </c>
      <c r="H43" s="29">
        <f t="shared" si="8"/>
        <v>1.75536001</v>
      </c>
      <c r="I43" s="29">
        <f t="shared" si="9"/>
        <v>2.325676477249</v>
      </c>
      <c r="J43" s="29">
        <f t="shared" si="10"/>
        <v>3.0812887647072</v>
      </c>
      <c r="K43" s="29">
        <f t="shared" si="11"/>
        <v>-3.1764609995913635E-2</v>
      </c>
      <c r="L43" s="29">
        <f t="shared" si="12"/>
        <v>-4.2084931783585973E-2</v>
      </c>
      <c r="M43" s="29">
        <f t="shared" ca="1" si="4"/>
        <v>-2.3071796160612314E-2</v>
      </c>
      <c r="N43" s="29">
        <f t="shared" ca="1" si="13"/>
        <v>8.1595783431624995E-7</v>
      </c>
      <c r="O43" s="20">
        <f t="shared" ca="1" si="14"/>
        <v>3775.3544059211113</v>
      </c>
      <c r="P43" s="29">
        <f t="shared" ca="1" si="15"/>
        <v>943.43680569360674</v>
      </c>
      <c r="Q43" s="29">
        <f t="shared" ca="1" si="16"/>
        <v>2.4009980997924409</v>
      </c>
      <c r="R43">
        <f t="shared" ca="1" si="5"/>
        <v>-9.0330384385114287E-4</v>
      </c>
    </row>
    <row r="44" spans="1:18" x14ac:dyDescent="0.2">
      <c r="A44" s="124">
        <v>14274.5</v>
      </c>
      <c r="B44" s="124">
        <v>-2.6957549998769537E-2</v>
      </c>
      <c r="C44" s="124">
        <v>1</v>
      </c>
      <c r="D44" s="126">
        <f t="shared" si="6"/>
        <v>1.4274500000000001</v>
      </c>
      <c r="E44" s="126">
        <f t="shared" si="6"/>
        <v>-2.6957549998769537E-2</v>
      </c>
      <c r="F44" s="29">
        <f t="shared" si="7"/>
        <v>1.4274500000000001</v>
      </c>
      <c r="G44" s="29">
        <f t="shared" si="7"/>
        <v>-2.6957549998769537E-2</v>
      </c>
      <c r="H44" s="29">
        <f t="shared" si="8"/>
        <v>2.0376135025000002</v>
      </c>
      <c r="I44" s="29">
        <f t="shared" si="9"/>
        <v>2.9085913941436257</v>
      </c>
      <c r="J44" s="29">
        <f t="shared" si="10"/>
        <v>4.1518687855703185</v>
      </c>
      <c r="K44" s="29">
        <f t="shared" si="11"/>
        <v>-3.8480554745743578E-2</v>
      </c>
      <c r="L44" s="29">
        <f t="shared" si="12"/>
        <v>-5.4929067871811676E-2</v>
      </c>
      <c r="M44" s="29">
        <f t="shared" ca="1" si="4"/>
        <v>-2.739464357321518E-2</v>
      </c>
      <c r="N44" s="29">
        <f t="shared" ca="1" si="13"/>
        <v>1.9105079282166915E-7</v>
      </c>
      <c r="O44" s="20">
        <f t="shared" ca="1" si="14"/>
        <v>7059.460109555841</v>
      </c>
      <c r="P44" s="29">
        <f t="shared" ca="1" si="15"/>
        <v>18193.516029951523</v>
      </c>
      <c r="Q44" s="29">
        <f t="shared" ca="1" si="16"/>
        <v>1773.8102195971735</v>
      </c>
      <c r="R44">
        <f t="shared" ca="1" si="5"/>
        <v>4.3709357444564334E-4</v>
      </c>
    </row>
    <row r="45" spans="1:18" x14ac:dyDescent="0.2">
      <c r="A45" s="124">
        <v>14274.5</v>
      </c>
      <c r="B45" s="124">
        <v>-2.6657549999072216E-2</v>
      </c>
      <c r="C45" s="124">
        <v>1</v>
      </c>
      <c r="D45" s="126">
        <f t="shared" si="6"/>
        <v>1.4274500000000001</v>
      </c>
      <c r="E45" s="126">
        <f t="shared" si="6"/>
        <v>-2.6657549999072216E-2</v>
      </c>
      <c r="F45" s="29">
        <f t="shared" si="7"/>
        <v>1.4274500000000001</v>
      </c>
      <c r="G45" s="29">
        <f t="shared" si="7"/>
        <v>-2.6657549999072216E-2</v>
      </c>
      <c r="H45" s="29">
        <f t="shared" si="8"/>
        <v>2.0376135025000002</v>
      </c>
      <c r="I45" s="29">
        <f t="shared" si="9"/>
        <v>2.9085913941436257</v>
      </c>
      <c r="J45" s="29">
        <f t="shared" si="10"/>
        <v>4.1518687855703185</v>
      </c>
      <c r="K45" s="29">
        <f t="shared" si="11"/>
        <v>-3.8052319746175636E-2</v>
      </c>
      <c r="L45" s="29">
        <f t="shared" si="12"/>
        <v>-5.4317783821678414E-2</v>
      </c>
      <c r="M45" s="29">
        <f t="shared" ca="1" si="4"/>
        <v>-2.739464357321518E-2</v>
      </c>
      <c r="N45" s="29">
        <f t="shared" ca="1" si="13"/>
        <v>5.4330693704284845E-7</v>
      </c>
      <c r="O45" s="20">
        <f t="shared" ca="1" si="14"/>
        <v>7059.460109555841</v>
      </c>
      <c r="P45" s="29">
        <f t="shared" ca="1" si="15"/>
        <v>18193.516029951523</v>
      </c>
      <c r="Q45" s="29">
        <f t="shared" ca="1" si="16"/>
        <v>1773.8102195971735</v>
      </c>
      <c r="R45">
        <f t="shared" ca="1" si="5"/>
        <v>7.370935741429635E-4</v>
      </c>
    </row>
    <row r="46" spans="1:18" x14ac:dyDescent="0.2">
      <c r="A46" s="124">
        <v>14765</v>
      </c>
      <c r="B46" s="124">
        <v>-2.9593499995826278E-2</v>
      </c>
      <c r="C46" s="124">
        <v>1</v>
      </c>
      <c r="D46" s="126">
        <f t="shared" si="6"/>
        <v>1.4764999999999999</v>
      </c>
      <c r="E46" s="126">
        <f t="shared" si="6"/>
        <v>-2.9593499995826278E-2</v>
      </c>
      <c r="F46" s="29">
        <f t="shared" si="7"/>
        <v>1.4764999999999999</v>
      </c>
      <c r="G46" s="29">
        <f t="shared" si="7"/>
        <v>-2.9593499995826278E-2</v>
      </c>
      <c r="H46" s="29">
        <f t="shared" si="8"/>
        <v>2.1800522499999997</v>
      </c>
      <c r="I46" s="29">
        <f t="shared" si="9"/>
        <v>3.2188471471249995</v>
      </c>
      <c r="J46" s="29">
        <f t="shared" si="10"/>
        <v>4.7526278127300614</v>
      </c>
      <c r="K46" s="29">
        <f t="shared" si="11"/>
        <v>-4.3694802743837496E-2</v>
      </c>
      <c r="L46" s="29">
        <f t="shared" si="12"/>
        <v>-6.4515376251276055E-2</v>
      </c>
      <c r="M46" s="29">
        <f t="shared" ca="1" si="4"/>
        <v>-2.9507121250055706E-2</v>
      </c>
      <c r="N46" s="29">
        <f t="shared" ca="1" si="13"/>
        <v>7.4612877208970825E-9</v>
      </c>
      <c r="O46" s="20">
        <f t="shared" ca="1" si="14"/>
        <v>20240.333012167492</v>
      </c>
      <c r="P46" s="29">
        <f t="shared" ca="1" si="15"/>
        <v>40223.956404474528</v>
      </c>
      <c r="Q46" s="29">
        <f t="shared" ca="1" si="16"/>
        <v>3508.9785676229212</v>
      </c>
      <c r="R46">
        <f t="shared" ca="1" si="5"/>
        <v>-8.6378745770571835E-5</v>
      </c>
    </row>
    <row r="47" spans="1:18" x14ac:dyDescent="0.2">
      <c r="A47" s="124">
        <v>14765</v>
      </c>
      <c r="B47" s="124">
        <v>-2.9293499996128958E-2</v>
      </c>
      <c r="C47" s="124">
        <v>1</v>
      </c>
      <c r="D47" s="126">
        <f t="shared" si="6"/>
        <v>1.4764999999999999</v>
      </c>
      <c r="E47" s="126">
        <f t="shared" si="6"/>
        <v>-2.9293499996128958E-2</v>
      </c>
      <c r="F47" s="29">
        <f t="shared" si="7"/>
        <v>1.4764999999999999</v>
      </c>
      <c r="G47" s="29">
        <f t="shared" si="7"/>
        <v>-2.9293499996128958E-2</v>
      </c>
      <c r="H47" s="29">
        <f t="shared" si="8"/>
        <v>2.1800522499999997</v>
      </c>
      <c r="I47" s="29">
        <f t="shared" si="9"/>
        <v>3.2188471471249995</v>
      </c>
      <c r="J47" s="29">
        <f t="shared" si="10"/>
        <v>4.7526278127300614</v>
      </c>
      <c r="K47" s="29">
        <f t="shared" si="11"/>
        <v>-4.3251852744284405E-2</v>
      </c>
      <c r="L47" s="29">
        <f t="shared" si="12"/>
        <v>-6.3861360576935922E-2</v>
      </c>
      <c r="M47" s="29">
        <f t="shared" ca="1" si="4"/>
        <v>-2.9507121250055706E-2</v>
      </c>
      <c r="N47" s="29">
        <f t="shared" ca="1" si="13"/>
        <v>4.5634040129236287E-8</v>
      </c>
      <c r="O47" s="20">
        <f t="shared" ca="1" si="14"/>
        <v>20240.333012167492</v>
      </c>
      <c r="P47" s="29">
        <f t="shared" ca="1" si="15"/>
        <v>40223.956404474528</v>
      </c>
      <c r="Q47" s="29">
        <f t="shared" ca="1" si="16"/>
        <v>3508.9785676229212</v>
      </c>
      <c r="R47">
        <f t="shared" ca="1" si="5"/>
        <v>2.1362125392674833E-4</v>
      </c>
    </row>
    <row r="48" spans="1:18" x14ac:dyDescent="0.2">
      <c r="A48" s="124">
        <v>14765</v>
      </c>
      <c r="B48" s="124">
        <v>-2.8503499997896142E-2</v>
      </c>
      <c r="C48" s="124">
        <v>1</v>
      </c>
      <c r="D48" s="126">
        <f t="shared" si="6"/>
        <v>1.4764999999999999</v>
      </c>
      <c r="E48" s="126">
        <f t="shared" si="6"/>
        <v>-2.8503499997896142E-2</v>
      </c>
      <c r="F48" s="29">
        <f t="shared" si="7"/>
        <v>1.4764999999999999</v>
      </c>
      <c r="G48" s="29">
        <f t="shared" si="7"/>
        <v>-2.8503499997896142E-2</v>
      </c>
      <c r="H48" s="29">
        <f t="shared" si="8"/>
        <v>2.1800522499999997</v>
      </c>
      <c r="I48" s="29">
        <f t="shared" si="9"/>
        <v>3.2188471471249995</v>
      </c>
      <c r="J48" s="29">
        <f t="shared" si="10"/>
        <v>4.7526278127300614</v>
      </c>
      <c r="K48" s="29">
        <f t="shared" si="11"/>
        <v>-4.2085417746893651E-2</v>
      </c>
      <c r="L48" s="29">
        <f t="shared" si="12"/>
        <v>-6.213911930328847E-2</v>
      </c>
      <c r="M48" s="29">
        <f t="shared" ca="1" si="4"/>
        <v>-2.9507121250055706E-2</v>
      </c>
      <c r="N48" s="29">
        <f t="shared" ca="1" si="13"/>
        <v>1.0072556177863307E-6</v>
      </c>
      <c r="O48" s="20">
        <f t="shared" ca="1" si="14"/>
        <v>20240.333012167492</v>
      </c>
      <c r="P48" s="29">
        <f t="shared" ca="1" si="15"/>
        <v>40223.956404474528</v>
      </c>
      <c r="Q48" s="29">
        <f t="shared" ca="1" si="16"/>
        <v>3508.9785676229212</v>
      </c>
      <c r="R48">
        <f t="shared" ca="1" si="5"/>
        <v>1.0036212521595637E-3</v>
      </c>
    </row>
    <row r="49" spans="1:18" x14ac:dyDescent="0.2">
      <c r="A49" s="124">
        <v>14765</v>
      </c>
      <c r="B49" s="124">
        <v>-2.823349999380298E-2</v>
      </c>
      <c r="C49" s="124">
        <v>1</v>
      </c>
      <c r="D49" s="126">
        <f t="shared" si="6"/>
        <v>1.4764999999999999</v>
      </c>
      <c r="E49" s="126">
        <f t="shared" si="6"/>
        <v>-2.823349999380298E-2</v>
      </c>
      <c r="F49" s="29">
        <f t="shared" si="7"/>
        <v>1.4764999999999999</v>
      </c>
      <c r="G49" s="29">
        <f t="shared" si="7"/>
        <v>-2.823349999380298E-2</v>
      </c>
      <c r="H49" s="29">
        <f t="shared" si="8"/>
        <v>2.1800522499999997</v>
      </c>
      <c r="I49" s="29">
        <f t="shared" si="9"/>
        <v>3.2188471471249995</v>
      </c>
      <c r="J49" s="29">
        <f t="shared" si="10"/>
        <v>4.7526278127300614</v>
      </c>
      <c r="K49" s="29">
        <f t="shared" si="11"/>
        <v>-4.1686762740850099E-2</v>
      </c>
      <c r="L49" s="29">
        <f t="shared" si="12"/>
        <v>-6.1550505186865168E-2</v>
      </c>
      <c r="M49" s="29">
        <f t="shared" ca="1" si="4"/>
        <v>-2.9507121250055706E-2</v>
      </c>
      <c r="N49" s="29">
        <f t="shared" ca="1" si="13"/>
        <v>1.6221111043787732E-6</v>
      </c>
      <c r="O49" s="20">
        <f t="shared" ca="1" si="14"/>
        <v>20240.333012167492</v>
      </c>
      <c r="P49" s="29">
        <f t="shared" ca="1" si="15"/>
        <v>40223.956404474528</v>
      </c>
      <c r="Q49" s="29">
        <f t="shared" ca="1" si="16"/>
        <v>3508.9785676229212</v>
      </c>
      <c r="R49">
        <f t="shared" ca="1" si="5"/>
        <v>1.2736212562527265E-3</v>
      </c>
    </row>
    <row r="50" spans="1:18" x14ac:dyDescent="0.2">
      <c r="A50" s="124">
        <v>15116.5</v>
      </c>
      <c r="B50" s="124">
        <v>-3.0833349999738857E-2</v>
      </c>
      <c r="C50" s="124">
        <v>0.2</v>
      </c>
      <c r="D50" s="126">
        <f t="shared" si="6"/>
        <v>1.5116499999999999</v>
      </c>
      <c r="E50" s="126">
        <f t="shared" si="6"/>
        <v>-3.0833349999738857E-2</v>
      </c>
      <c r="F50" s="29">
        <f t="shared" si="7"/>
        <v>0.30232999999999999</v>
      </c>
      <c r="G50" s="29">
        <f t="shared" si="7"/>
        <v>-6.1666699999477718E-3</v>
      </c>
      <c r="H50" s="29">
        <f t="shared" si="8"/>
        <v>0.45701714449999997</v>
      </c>
      <c r="I50" s="29">
        <f t="shared" si="9"/>
        <v>0.69084996648342489</v>
      </c>
      <c r="J50" s="29">
        <f t="shared" si="10"/>
        <v>1.0443233518346693</v>
      </c>
      <c r="K50" s="29">
        <f t="shared" si="11"/>
        <v>-9.3218467054210497E-3</v>
      </c>
      <c r="L50" s="29">
        <f t="shared" si="12"/>
        <v>-1.409136957224973E-2</v>
      </c>
      <c r="M50" s="29">
        <f t="shared" ca="1" si="4"/>
        <v>-3.1038805142580263E-2</v>
      </c>
      <c r="N50" s="29">
        <f t="shared" ca="1" si="13"/>
        <v>8.4423631439964765E-9</v>
      </c>
      <c r="O50" s="20">
        <f t="shared" ca="1" si="14"/>
        <v>1288.8259103554281</v>
      </c>
      <c r="P50" s="29">
        <f t="shared" ca="1" si="15"/>
        <v>2347.1698002116295</v>
      </c>
      <c r="Q50" s="29">
        <f t="shared" ca="1" si="16"/>
        <v>196.03534461604985</v>
      </c>
      <c r="R50">
        <f t="shared" ca="1" si="5"/>
        <v>2.0545514284140559E-4</v>
      </c>
    </row>
    <row r="51" spans="1:18" x14ac:dyDescent="0.2">
      <c r="A51" s="124">
        <v>15663</v>
      </c>
      <c r="B51" s="124">
        <v>-3.4023699998215307E-2</v>
      </c>
      <c r="C51" s="124">
        <v>1</v>
      </c>
      <c r="D51" s="126">
        <f t="shared" si="6"/>
        <v>1.5663</v>
      </c>
      <c r="E51" s="126">
        <f t="shared" si="6"/>
        <v>-3.4023699998215307E-2</v>
      </c>
      <c r="F51" s="29">
        <f t="shared" si="7"/>
        <v>1.5663</v>
      </c>
      <c r="G51" s="29">
        <f t="shared" si="7"/>
        <v>-3.4023699998215307E-2</v>
      </c>
      <c r="H51" s="29">
        <f t="shared" si="8"/>
        <v>2.45329569</v>
      </c>
      <c r="I51" s="29">
        <f t="shared" si="9"/>
        <v>3.8425970392469999</v>
      </c>
      <c r="J51" s="29">
        <f t="shared" si="10"/>
        <v>6.0186597425725763</v>
      </c>
      <c r="K51" s="29">
        <f t="shared" si="11"/>
        <v>-5.3291321307204632E-2</v>
      </c>
      <c r="L51" s="29">
        <f t="shared" si="12"/>
        <v>-8.3470196563474611E-2</v>
      </c>
      <c r="M51" s="29">
        <f t="shared" ca="1" si="4"/>
        <v>-3.3449811151176109E-2</v>
      </c>
      <c r="N51" s="29">
        <f t="shared" ca="1" si="13"/>
        <v>3.293484087559792E-7</v>
      </c>
      <c r="O51" s="20">
        <f t="shared" ca="1" si="14"/>
        <v>52859.841587128911</v>
      </c>
      <c r="P51" s="29">
        <f t="shared" ca="1" si="15"/>
        <v>88868.951569730125</v>
      </c>
      <c r="Q51" s="29">
        <f t="shared" ca="1" si="16"/>
        <v>7100.656548500102</v>
      </c>
      <c r="R51">
        <f t="shared" ca="1" si="5"/>
        <v>-5.7388884703919729E-4</v>
      </c>
    </row>
    <row r="52" spans="1:18" x14ac:dyDescent="0.2">
      <c r="A52" s="124">
        <v>15663</v>
      </c>
      <c r="B52" s="124">
        <v>-3.3523699996294454E-2</v>
      </c>
      <c r="C52" s="124">
        <v>1</v>
      </c>
      <c r="D52" s="126">
        <f t="shared" si="6"/>
        <v>1.5663</v>
      </c>
      <c r="E52" s="126">
        <f t="shared" si="6"/>
        <v>-3.3523699996294454E-2</v>
      </c>
      <c r="F52" s="29">
        <f t="shared" si="7"/>
        <v>1.5663</v>
      </c>
      <c r="G52" s="29">
        <f t="shared" si="7"/>
        <v>-3.3523699996294454E-2</v>
      </c>
      <c r="H52" s="29">
        <f t="shared" si="8"/>
        <v>2.45329569</v>
      </c>
      <c r="I52" s="29">
        <f t="shared" si="9"/>
        <v>3.8425970392469999</v>
      </c>
      <c r="J52" s="29">
        <f t="shared" si="10"/>
        <v>6.0186597425725763</v>
      </c>
      <c r="K52" s="29">
        <f t="shared" si="11"/>
        <v>-5.2508171304196001E-2</v>
      </c>
      <c r="L52" s="29">
        <f t="shared" si="12"/>
        <v>-8.2243548713762202E-2</v>
      </c>
      <c r="M52" s="29">
        <f t="shared" ca="1" si="4"/>
        <v>-3.3449811151176109E-2</v>
      </c>
      <c r="N52" s="29">
        <f t="shared" ca="1" si="13"/>
        <v>5.4595614329226988E-9</v>
      </c>
      <c r="O52" s="20">
        <f t="shared" ca="1" si="14"/>
        <v>52859.841587128911</v>
      </c>
      <c r="P52" s="29">
        <f t="shared" ca="1" si="15"/>
        <v>88868.951569730125</v>
      </c>
      <c r="Q52" s="29">
        <f t="shared" ca="1" si="16"/>
        <v>7100.656548500102</v>
      </c>
      <c r="R52">
        <f t="shared" ca="1" si="5"/>
        <v>-7.3888845118344482E-5</v>
      </c>
    </row>
    <row r="53" spans="1:18" x14ac:dyDescent="0.2">
      <c r="A53" s="124">
        <v>15663</v>
      </c>
      <c r="B53" s="124">
        <v>-3.3423699998820666E-2</v>
      </c>
      <c r="C53" s="124">
        <v>1</v>
      </c>
      <c r="D53" s="126">
        <f t="shared" si="6"/>
        <v>1.5663</v>
      </c>
      <c r="E53" s="126">
        <f t="shared" si="6"/>
        <v>-3.3423699998820666E-2</v>
      </c>
      <c r="F53" s="29">
        <f t="shared" si="7"/>
        <v>1.5663</v>
      </c>
      <c r="G53" s="29">
        <f t="shared" si="7"/>
        <v>-3.3423699998820666E-2</v>
      </c>
      <c r="H53" s="29">
        <f t="shared" si="8"/>
        <v>2.45329569</v>
      </c>
      <c r="I53" s="29">
        <f t="shared" si="9"/>
        <v>3.8425970392469999</v>
      </c>
      <c r="J53" s="29">
        <f t="shared" si="10"/>
        <v>6.0186597425725763</v>
      </c>
      <c r="K53" s="29">
        <f t="shared" si="11"/>
        <v>-5.235154130815281E-2</v>
      </c>
      <c r="L53" s="29">
        <f t="shared" si="12"/>
        <v>-8.1998219150959742E-2</v>
      </c>
      <c r="M53" s="29">
        <f t="shared" ca="1" si="4"/>
        <v>-3.3449811151176109E-2</v>
      </c>
      <c r="N53" s="29">
        <f t="shared" ca="1" si="13"/>
        <v>6.817922773291583E-10</v>
      </c>
      <c r="O53" s="20">
        <f t="shared" ca="1" si="14"/>
        <v>52859.841587128911</v>
      </c>
      <c r="P53" s="29">
        <f t="shared" ca="1" si="15"/>
        <v>88868.951569730125</v>
      </c>
      <c r="Q53" s="29">
        <f t="shared" ca="1" si="16"/>
        <v>7100.656548500102</v>
      </c>
      <c r="R53">
        <f t="shared" ca="1" si="5"/>
        <v>2.6111152355443035E-5</v>
      </c>
    </row>
    <row r="54" spans="1:18" x14ac:dyDescent="0.2">
      <c r="A54" s="124">
        <v>16556.5</v>
      </c>
      <c r="B54" s="124">
        <v>-3.8989349995972589E-2</v>
      </c>
      <c r="C54" s="124">
        <v>1</v>
      </c>
      <c r="D54" s="126">
        <f t="shared" si="6"/>
        <v>1.6556500000000001</v>
      </c>
      <c r="E54" s="126">
        <f t="shared" si="6"/>
        <v>-3.8989349995972589E-2</v>
      </c>
      <c r="F54" s="29">
        <f t="shared" si="7"/>
        <v>1.6556500000000001</v>
      </c>
      <c r="G54" s="29">
        <f t="shared" si="7"/>
        <v>-3.8989349995972589E-2</v>
      </c>
      <c r="H54" s="29">
        <f t="shared" si="8"/>
        <v>2.7411769225000002</v>
      </c>
      <c r="I54" s="29">
        <f t="shared" si="9"/>
        <v>4.5384295717371259</v>
      </c>
      <c r="J54" s="29">
        <f t="shared" si="10"/>
        <v>7.5140509204465724</v>
      </c>
      <c r="K54" s="29">
        <f t="shared" si="11"/>
        <v>-6.4552717320832023E-2</v>
      </c>
      <c r="L54" s="29">
        <f t="shared" si="12"/>
        <v>-0.10687670643223554</v>
      </c>
      <c r="M54" s="29">
        <f t="shared" ca="1" si="4"/>
        <v>-3.746928060070609E-2</v>
      </c>
      <c r="N54" s="29">
        <f t="shared" ca="1" si="13"/>
        <v>2.3106109664258599E-6</v>
      </c>
      <c r="O54" s="20">
        <f t="shared" ca="1" si="14"/>
        <v>85692.007195720551</v>
      </c>
      <c r="P54" s="29">
        <f t="shared" ca="1" si="15"/>
        <v>133987.63594367992</v>
      </c>
      <c r="Q54" s="29">
        <f t="shared" ca="1" si="16"/>
        <v>10213.650179265032</v>
      </c>
      <c r="R54">
        <f t="shared" ca="1" si="5"/>
        <v>-1.520069395266499E-3</v>
      </c>
    </row>
    <row r="55" spans="1:18" x14ac:dyDescent="0.2">
      <c r="A55" s="124">
        <v>16556.5</v>
      </c>
      <c r="B55" s="124">
        <v>-3.7589349994959775E-2</v>
      </c>
      <c r="C55" s="124">
        <v>1</v>
      </c>
      <c r="D55" s="126">
        <f t="shared" si="6"/>
        <v>1.6556500000000001</v>
      </c>
      <c r="E55" s="126">
        <f t="shared" si="6"/>
        <v>-3.7589349994959775E-2</v>
      </c>
      <c r="F55" s="29">
        <f t="shared" si="7"/>
        <v>1.6556500000000001</v>
      </c>
      <c r="G55" s="29">
        <f t="shared" si="7"/>
        <v>-3.7589349994959775E-2</v>
      </c>
      <c r="H55" s="29">
        <f t="shared" si="8"/>
        <v>2.7411769225000002</v>
      </c>
      <c r="I55" s="29">
        <f t="shared" si="9"/>
        <v>4.5384295717371259</v>
      </c>
      <c r="J55" s="29">
        <f t="shared" si="10"/>
        <v>7.5140509204465724</v>
      </c>
      <c r="K55" s="29">
        <f t="shared" si="11"/>
        <v>-6.2234807319155157E-2</v>
      </c>
      <c r="L55" s="29">
        <f t="shared" si="12"/>
        <v>-0.10303905873795924</v>
      </c>
      <c r="M55" s="29">
        <f t="shared" ca="1" si="4"/>
        <v>-3.746928060070609E-2</v>
      </c>
      <c r="N55" s="29">
        <f t="shared" ca="1" si="13"/>
        <v>1.4416659436447007E-8</v>
      </c>
      <c r="O55" s="20">
        <f t="shared" ca="1" si="14"/>
        <v>85692.007195720551</v>
      </c>
      <c r="P55" s="29">
        <f t="shared" ca="1" si="15"/>
        <v>133987.63594367992</v>
      </c>
      <c r="Q55" s="29">
        <f t="shared" ca="1" si="16"/>
        <v>10213.650179265032</v>
      </c>
      <c r="R55">
        <f t="shared" ca="1" si="5"/>
        <v>-1.2006939425368568E-4</v>
      </c>
    </row>
    <row r="56" spans="1:18" x14ac:dyDescent="0.2">
      <c r="A56" s="124">
        <v>16599.5</v>
      </c>
      <c r="B56" s="124">
        <v>-3.917504999844823E-2</v>
      </c>
      <c r="C56" s="124">
        <v>1</v>
      </c>
      <c r="D56" s="126">
        <f t="shared" si="6"/>
        <v>1.65995</v>
      </c>
      <c r="E56" s="126">
        <f t="shared" si="6"/>
        <v>-3.917504999844823E-2</v>
      </c>
      <c r="F56" s="29">
        <f t="shared" si="7"/>
        <v>1.65995</v>
      </c>
      <c r="G56" s="29">
        <f t="shared" si="7"/>
        <v>-3.917504999844823E-2</v>
      </c>
      <c r="H56" s="29">
        <f t="shared" si="8"/>
        <v>2.7554340024999999</v>
      </c>
      <c r="I56" s="29">
        <f t="shared" si="9"/>
        <v>4.5738826724498747</v>
      </c>
      <c r="J56" s="29">
        <f t="shared" si="10"/>
        <v>7.5924165421331695</v>
      </c>
      <c r="K56" s="29">
        <f t="shared" si="11"/>
        <v>-6.5028624244924144E-2</v>
      </c>
      <c r="L56" s="29">
        <f t="shared" si="12"/>
        <v>-0.10794426481536183</v>
      </c>
      <c r="M56" s="29">
        <f t="shared" ca="1" si="4"/>
        <v>-3.7665147586293302E-2</v>
      </c>
      <c r="N56" s="29">
        <f t="shared" ca="1" si="13"/>
        <v>2.2798052942312723E-6</v>
      </c>
      <c r="O56" s="20">
        <f t="shared" ca="1" si="14"/>
        <v>87108.618943959184</v>
      </c>
      <c r="P56" s="29">
        <f t="shared" ca="1" si="15"/>
        <v>135851.08653069369</v>
      </c>
      <c r="Q56" s="29">
        <f t="shared" ca="1" si="16"/>
        <v>10336.188702647783</v>
      </c>
      <c r="R56">
        <f t="shared" ca="1" si="5"/>
        <v>-1.5099024121549287E-3</v>
      </c>
    </row>
    <row r="57" spans="1:18" x14ac:dyDescent="0.2">
      <c r="A57" s="124">
        <v>16604</v>
      </c>
      <c r="B57" s="124">
        <v>-3.7159599996812176E-2</v>
      </c>
      <c r="C57" s="124">
        <v>1</v>
      </c>
      <c r="D57" s="126">
        <f t="shared" si="6"/>
        <v>1.6604000000000001</v>
      </c>
      <c r="E57" s="126">
        <f t="shared" si="6"/>
        <v>-3.7159599996812176E-2</v>
      </c>
      <c r="F57" s="29">
        <f t="shared" si="7"/>
        <v>1.6604000000000001</v>
      </c>
      <c r="G57" s="29">
        <f t="shared" si="7"/>
        <v>-3.7159599996812176E-2</v>
      </c>
      <c r="H57" s="29">
        <f t="shared" si="8"/>
        <v>2.7569281600000002</v>
      </c>
      <c r="I57" s="29">
        <f t="shared" si="9"/>
        <v>4.5776035168640004</v>
      </c>
      <c r="J57" s="29">
        <f t="shared" si="10"/>
        <v>7.6006528794009869</v>
      </c>
      <c r="K57" s="29">
        <f t="shared" si="11"/>
        <v>-6.1699799834706942E-2</v>
      </c>
      <c r="L57" s="29">
        <f t="shared" si="12"/>
        <v>-0.10244634764554741</v>
      </c>
      <c r="M57" s="29">
        <f t="shared" ca="1" si="4"/>
        <v>-3.7685658185132087E-2</v>
      </c>
      <c r="N57" s="29">
        <f t="shared" ca="1" si="13"/>
        <v>2.7673721749842711E-7</v>
      </c>
      <c r="O57" s="20">
        <f t="shared" ca="1" si="14"/>
        <v>87255.616495322232</v>
      </c>
      <c r="P57" s="29">
        <f t="shared" ca="1" si="15"/>
        <v>136043.97344833091</v>
      </c>
      <c r="Q57" s="29">
        <f t="shared" ca="1" si="16"/>
        <v>10348.834502399188</v>
      </c>
      <c r="R57">
        <f t="shared" ca="1" si="5"/>
        <v>5.2605818831991114E-4</v>
      </c>
    </row>
    <row r="58" spans="1:18" x14ac:dyDescent="0.2">
      <c r="A58" s="124">
        <v>16608.5</v>
      </c>
      <c r="B58" s="124">
        <v>-3.7344149997807108E-2</v>
      </c>
      <c r="C58" s="124">
        <v>1</v>
      </c>
      <c r="D58" s="126">
        <f t="shared" si="6"/>
        <v>1.6608499999999999</v>
      </c>
      <c r="E58" s="126">
        <f t="shared" si="6"/>
        <v>-3.7344149997807108E-2</v>
      </c>
      <c r="F58" s="29">
        <f t="shared" si="7"/>
        <v>1.6608499999999999</v>
      </c>
      <c r="G58" s="29">
        <f t="shared" si="7"/>
        <v>-3.7344149997807108E-2</v>
      </c>
      <c r="H58" s="29">
        <f t="shared" si="8"/>
        <v>2.7584227224999998</v>
      </c>
      <c r="I58" s="29">
        <f t="shared" si="9"/>
        <v>4.5813263786641247</v>
      </c>
      <c r="J58" s="29">
        <f t="shared" si="10"/>
        <v>7.608895916004311</v>
      </c>
      <c r="K58" s="29">
        <f t="shared" si="11"/>
        <v>-6.2023031523857935E-2</v>
      </c>
      <c r="L58" s="29">
        <f t="shared" si="12"/>
        <v>-0.10301095190639944</v>
      </c>
      <c r="M58" s="29">
        <f t="shared" ca="1" si="4"/>
        <v>-3.7706171226484619E-2</v>
      </c>
      <c r="N58" s="29">
        <f t="shared" ca="1" si="13"/>
        <v>1.310593700131751E-7</v>
      </c>
      <c r="O58" s="20">
        <f t="shared" ca="1" si="14"/>
        <v>87402.373159689232</v>
      </c>
      <c r="P58" s="29">
        <f t="shared" ca="1" si="15"/>
        <v>136236.45318567831</v>
      </c>
      <c r="Q58" s="29">
        <f t="shared" ca="1" si="16"/>
        <v>10361.446279204974</v>
      </c>
      <c r="R58">
        <f t="shared" ca="1" si="5"/>
        <v>3.6202122867751152E-4</v>
      </c>
    </row>
    <row r="59" spans="1:18" x14ac:dyDescent="0.2">
      <c r="A59" s="124">
        <v>16668</v>
      </c>
      <c r="B59" s="124">
        <v>-3.837319999729516E-2</v>
      </c>
      <c r="C59" s="124">
        <v>1</v>
      </c>
      <c r="D59" s="126">
        <f t="shared" si="6"/>
        <v>1.6668000000000001</v>
      </c>
      <c r="E59" s="126">
        <f t="shared" si="6"/>
        <v>-3.837319999729516E-2</v>
      </c>
      <c r="F59" s="29">
        <f t="shared" si="7"/>
        <v>1.6668000000000001</v>
      </c>
      <c r="G59" s="29">
        <f t="shared" si="7"/>
        <v>-3.837319999729516E-2</v>
      </c>
      <c r="H59" s="29">
        <f t="shared" si="8"/>
        <v>2.7782222400000003</v>
      </c>
      <c r="I59" s="29">
        <f t="shared" si="9"/>
        <v>4.6307408296320007</v>
      </c>
      <c r="J59" s="29">
        <f t="shared" si="10"/>
        <v>7.7185188148306194</v>
      </c>
      <c r="K59" s="29">
        <f t="shared" si="11"/>
        <v>-6.3960449755491575E-2</v>
      </c>
      <c r="L59" s="29">
        <f t="shared" si="12"/>
        <v>-0.10660927765245336</v>
      </c>
      <c r="M59" s="29">
        <f t="shared" ca="1" si="4"/>
        <v>-3.7977628874302602E-2</v>
      </c>
      <c r="N59" s="29">
        <f t="shared" ca="1" si="13"/>
        <v>1.564765133455934E-7</v>
      </c>
      <c r="O59" s="20">
        <f t="shared" ca="1" si="14"/>
        <v>89319.737844847652</v>
      </c>
      <c r="P59" s="29">
        <f t="shared" ca="1" si="15"/>
        <v>138742.63256131095</v>
      </c>
      <c r="Q59" s="29">
        <f t="shared" ca="1" si="16"/>
        <v>10524.966984645056</v>
      </c>
      <c r="R59">
        <f t="shared" ca="1" si="5"/>
        <v>-3.9557112299255792E-4</v>
      </c>
    </row>
    <row r="60" spans="1:18" x14ac:dyDescent="0.2">
      <c r="A60" s="124">
        <v>16866</v>
      </c>
      <c r="B60" s="124">
        <v>-3.9793399999325629E-2</v>
      </c>
      <c r="C60" s="124">
        <v>1</v>
      </c>
      <c r="D60" s="126">
        <f t="shared" si="6"/>
        <v>1.6866000000000001</v>
      </c>
      <c r="E60" s="126">
        <f t="shared" si="6"/>
        <v>-3.9793399999325629E-2</v>
      </c>
      <c r="F60" s="29">
        <f t="shared" si="7"/>
        <v>1.6866000000000001</v>
      </c>
      <c r="G60" s="29">
        <f t="shared" si="7"/>
        <v>-3.9793399999325629E-2</v>
      </c>
      <c r="H60" s="29">
        <f t="shared" si="8"/>
        <v>2.8446195600000004</v>
      </c>
      <c r="I60" s="29">
        <f t="shared" si="9"/>
        <v>4.7977353498960014</v>
      </c>
      <c r="J60" s="29">
        <f t="shared" si="10"/>
        <v>8.091860441134596</v>
      </c>
      <c r="K60" s="29">
        <f t="shared" si="11"/>
        <v>-6.711554843886261E-2</v>
      </c>
      <c r="L60" s="29">
        <f t="shared" si="12"/>
        <v>-0.11319708399698568</v>
      </c>
      <c r="M60" s="29">
        <f t="shared" ca="1" si="4"/>
        <v>-3.8884041782642938E-2</v>
      </c>
      <c r="N60" s="29">
        <f t="shared" ca="1" si="13"/>
        <v>8.2693236624832514E-7</v>
      </c>
      <c r="O60" s="20">
        <f t="shared" ca="1" si="14"/>
        <v>95369.67346503213</v>
      </c>
      <c r="P60" s="29">
        <f t="shared" ca="1" si="15"/>
        <v>146535.86978148212</v>
      </c>
      <c r="Q60" s="29">
        <f t="shared" ca="1" si="16"/>
        <v>11024.053690838387</v>
      </c>
      <c r="R60">
        <f t="shared" ca="1" si="5"/>
        <v>-9.0935821668269162E-4</v>
      </c>
    </row>
    <row r="61" spans="1:18" x14ac:dyDescent="0.2">
      <c r="A61" s="124">
        <v>17429.5</v>
      </c>
      <c r="B61" s="124">
        <v>-4.1492049997032154E-2</v>
      </c>
      <c r="C61" s="124">
        <v>1</v>
      </c>
      <c r="D61" s="126">
        <f t="shared" si="6"/>
        <v>1.74295</v>
      </c>
      <c r="E61" s="126">
        <f t="shared" si="6"/>
        <v>-4.1492049997032154E-2</v>
      </c>
      <c r="F61" s="29">
        <f t="shared" si="7"/>
        <v>1.74295</v>
      </c>
      <c r="G61" s="29">
        <f t="shared" si="7"/>
        <v>-4.1492049997032154E-2</v>
      </c>
      <c r="H61" s="29">
        <f t="shared" si="8"/>
        <v>3.0378747024999999</v>
      </c>
      <c r="I61" s="29">
        <f t="shared" si="9"/>
        <v>5.2948637127223748</v>
      </c>
      <c r="J61" s="29">
        <f t="shared" si="10"/>
        <v>9.2286827080894636</v>
      </c>
      <c r="K61" s="29">
        <f t="shared" si="11"/>
        <v>-7.2318568542327197E-2</v>
      </c>
      <c r="L61" s="29">
        <f t="shared" si="12"/>
        <v>-0.1260476490408492</v>
      </c>
      <c r="M61" s="29">
        <f t="shared" ca="1" si="4"/>
        <v>-4.1489535197576317E-2</v>
      </c>
      <c r="N61" s="29">
        <f t="shared" ca="1" si="13"/>
        <v>6.3242163030777482E-12</v>
      </c>
      <c r="O61" s="20">
        <f t="shared" ca="1" si="14"/>
        <v>109307.1223717227</v>
      </c>
      <c r="P61" s="29">
        <f t="shared" ca="1" si="15"/>
        <v>163504.9621290623</v>
      </c>
      <c r="Q61" s="29">
        <f t="shared" ca="1" si="16"/>
        <v>12026.370512379681</v>
      </c>
      <c r="R61">
        <f t="shared" ca="1" si="5"/>
        <v>-2.5147994558369358E-6</v>
      </c>
    </row>
    <row r="62" spans="1:18" x14ac:dyDescent="0.2">
      <c r="A62" s="124">
        <v>17430</v>
      </c>
      <c r="B62" s="124">
        <v>-3.9657000001170672E-2</v>
      </c>
      <c r="C62" s="124">
        <v>0.5</v>
      </c>
      <c r="D62" s="126">
        <f t="shared" si="6"/>
        <v>1.7430000000000001</v>
      </c>
      <c r="E62" s="126">
        <f t="shared" si="6"/>
        <v>-3.9657000001170672E-2</v>
      </c>
      <c r="F62" s="29">
        <f t="shared" si="7"/>
        <v>0.87150000000000005</v>
      </c>
      <c r="G62" s="29">
        <f t="shared" si="7"/>
        <v>-1.9828500000585336E-2</v>
      </c>
      <c r="H62" s="29">
        <f t="shared" si="8"/>
        <v>1.5190245000000002</v>
      </c>
      <c r="I62" s="29">
        <f t="shared" si="9"/>
        <v>2.6476597035000005</v>
      </c>
      <c r="J62" s="29">
        <f t="shared" si="10"/>
        <v>4.6148708632005011</v>
      </c>
      <c r="K62" s="29">
        <f t="shared" si="11"/>
        <v>-3.4561075501020243E-2</v>
      </c>
      <c r="L62" s="29">
        <f t="shared" si="12"/>
        <v>-6.0239954598278286E-2</v>
      </c>
      <c r="M62" s="29">
        <f t="shared" ca="1" si="4"/>
        <v>-4.1491864088839453E-2</v>
      </c>
      <c r="N62" s="29">
        <f t="shared" ca="1" si="13"/>
        <v>1.683363110108293E-6</v>
      </c>
      <c r="O62" s="20">
        <f t="shared" ca="1" si="14"/>
        <v>27329.267574154066</v>
      </c>
      <c r="P62" s="29">
        <f t="shared" ca="1" si="15"/>
        <v>40879.070441524462</v>
      </c>
      <c r="Q62" s="29">
        <f t="shared" ca="1" si="16"/>
        <v>3006.7415033272259</v>
      </c>
      <c r="R62">
        <f t="shared" ca="1" si="5"/>
        <v>1.8348640876687805E-3</v>
      </c>
    </row>
    <row r="63" spans="1:18" x14ac:dyDescent="0.2">
      <c r="A63" s="124">
        <v>17434</v>
      </c>
      <c r="B63" s="124">
        <v>-4.1376599998329766E-2</v>
      </c>
      <c r="C63" s="124">
        <v>1</v>
      </c>
      <c r="D63" s="126">
        <f t="shared" si="6"/>
        <v>1.7434000000000001</v>
      </c>
      <c r="E63" s="126">
        <f t="shared" si="6"/>
        <v>-4.1376599998329766E-2</v>
      </c>
      <c r="F63" s="29">
        <f t="shared" si="7"/>
        <v>1.7434000000000001</v>
      </c>
      <c r="G63" s="29">
        <f t="shared" si="7"/>
        <v>-4.1376599998329766E-2</v>
      </c>
      <c r="H63" s="29">
        <f t="shared" si="8"/>
        <v>3.03944356</v>
      </c>
      <c r="I63" s="29">
        <f t="shared" si="9"/>
        <v>5.2989659025040003</v>
      </c>
      <c r="J63" s="29">
        <f t="shared" si="10"/>
        <v>9.2382171544254739</v>
      </c>
      <c r="K63" s="29">
        <f t="shared" si="11"/>
        <v>-7.2135964437088113E-2</v>
      </c>
      <c r="L63" s="29">
        <f t="shared" si="12"/>
        <v>-0.12576184039961941</v>
      </c>
      <c r="M63" s="29">
        <f t="shared" ca="1" si="4"/>
        <v>-4.1510496304506164E-2</v>
      </c>
      <c r="N63" s="29">
        <f t="shared" ca="1" si="13"/>
        <v>1.7928220807683755E-8</v>
      </c>
      <c r="O63" s="20">
        <f t="shared" ca="1" si="14"/>
        <v>109396.48859531262</v>
      </c>
      <c r="P63" s="29">
        <f t="shared" ca="1" si="15"/>
        <v>163606.58800583609</v>
      </c>
      <c r="Q63" s="29">
        <f t="shared" ca="1" si="16"/>
        <v>12031.710554330826</v>
      </c>
      <c r="R63">
        <f t="shared" ca="1" si="5"/>
        <v>1.3389630617639814E-4</v>
      </c>
    </row>
    <row r="64" spans="1:18" x14ac:dyDescent="0.2">
      <c r="A64" s="124">
        <v>17506.5</v>
      </c>
      <c r="B64" s="124">
        <v>-4.2094349999388214E-2</v>
      </c>
      <c r="C64" s="124">
        <v>1</v>
      </c>
      <c r="D64" s="126">
        <f t="shared" si="6"/>
        <v>1.75065</v>
      </c>
      <c r="E64" s="126">
        <f t="shared" si="6"/>
        <v>-4.2094349999388214E-2</v>
      </c>
      <c r="F64" s="29">
        <f t="shared" si="7"/>
        <v>1.75065</v>
      </c>
      <c r="G64" s="29">
        <f t="shared" si="7"/>
        <v>-4.2094349999388214E-2</v>
      </c>
      <c r="H64" s="29">
        <f t="shared" si="8"/>
        <v>3.0647754225000003</v>
      </c>
      <c r="I64" s="29">
        <f t="shared" si="9"/>
        <v>5.365349093399626</v>
      </c>
      <c r="J64" s="29">
        <f t="shared" si="10"/>
        <v>9.3928483903600561</v>
      </c>
      <c r="K64" s="29">
        <f t="shared" si="11"/>
        <v>-7.3692473826428975E-2</v>
      </c>
      <c r="L64" s="29">
        <f t="shared" si="12"/>
        <v>-0.1290097293042379</v>
      </c>
      <c r="M64" s="29">
        <f t="shared" ca="1" si="4"/>
        <v>-4.1848539702153312E-2</v>
      </c>
      <c r="N64" s="29">
        <f t="shared" ca="1" si="13"/>
        <v>6.0422702226711084E-8</v>
      </c>
      <c r="O64" s="20">
        <f t="shared" ca="1" si="14"/>
        <v>110784.69020111748</v>
      </c>
      <c r="P64" s="29">
        <f t="shared" ca="1" si="15"/>
        <v>165165.66980829439</v>
      </c>
      <c r="Q64" s="29">
        <f t="shared" ca="1" si="16"/>
        <v>12111.684672003748</v>
      </c>
      <c r="R64">
        <f t="shared" ca="1" si="5"/>
        <v>-2.4581029723490244E-4</v>
      </c>
    </row>
    <row r="65" spans="1:18" x14ac:dyDescent="0.2">
      <c r="A65" s="124">
        <v>19195.5</v>
      </c>
      <c r="B65" s="124">
        <v>-4.8295449996658135E-2</v>
      </c>
      <c r="C65" s="124">
        <v>1</v>
      </c>
      <c r="D65" s="126">
        <f t="shared" si="6"/>
        <v>1.9195500000000001</v>
      </c>
      <c r="E65" s="126">
        <f t="shared" si="6"/>
        <v>-4.8295449996658135E-2</v>
      </c>
      <c r="F65" s="29">
        <f t="shared" si="7"/>
        <v>1.9195500000000001</v>
      </c>
      <c r="G65" s="29">
        <f t="shared" si="7"/>
        <v>-4.8295449996658135E-2</v>
      </c>
      <c r="H65" s="29">
        <f t="shared" si="8"/>
        <v>3.6846722025000003</v>
      </c>
      <c r="I65" s="29">
        <f t="shared" si="9"/>
        <v>7.0729125263088761</v>
      </c>
      <c r="J65" s="29">
        <f t="shared" si="10"/>
        <v>13.576809239876203</v>
      </c>
      <c r="K65" s="29">
        <f t="shared" si="11"/>
        <v>-9.2705531041085129E-2</v>
      </c>
      <c r="L65" s="29">
        <f t="shared" si="12"/>
        <v>-0.17795290210991496</v>
      </c>
      <c r="M65" s="29">
        <f t="shared" ca="1" si="4"/>
        <v>-4.9903214883714672E-2</v>
      </c>
      <c r="N65" s="29">
        <f t="shared" ca="1" si="13"/>
        <v>2.5849079320519193E-6</v>
      </c>
      <c r="O65" s="20">
        <f t="shared" ca="1" si="14"/>
        <v>113066.48189096565</v>
      </c>
      <c r="P65" s="29">
        <f t="shared" ca="1" si="15"/>
        <v>157657.2814185422</v>
      </c>
      <c r="Q65" s="29">
        <f t="shared" ca="1" si="16"/>
        <v>10705.046958240711</v>
      </c>
      <c r="R65">
        <f t="shared" ca="1" si="5"/>
        <v>1.607764887056537E-3</v>
      </c>
    </row>
    <row r="66" spans="1:18" x14ac:dyDescent="0.2">
      <c r="A66" s="124">
        <v>20178</v>
      </c>
      <c r="B66" s="124">
        <v>-5.5522199996630661E-2</v>
      </c>
      <c r="C66" s="124">
        <v>1</v>
      </c>
      <c r="D66" s="126">
        <f t="shared" si="6"/>
        <v>2.0177999999999998</v>
      </c>
      <c r="E66" s="126">
        <f t="shared" si="6"/>
        <v>-5.5522199996630661E-2</v>
      </c>
      <c r="F66" s="29">
        <f t="shared" si="7"/>
        <v>2.0177999999999998</v>
      </c>
      <c r="G66" s="29">
        <f t="shared" si="7"/>
        <v>-5.5522199996630661E-2</v>
      </c>
      <c r="H66" s="29">
        <f t="shared" si="8"/>
        <v>4.0715168399999992</v>
      </c>
      <c r="I66" s="29">
        <f t="shared" si="9"/>
        <v>8.2155066797519982</v>
      </c>
      <c r="J66" s="29">
        <f t="shared" si="10"/>
        <v>16.577249378403579</v>
      </c>
      <c r="K66" s="29">
        <f t="shared" si="11"/>
        <v>-0.11203269515320134</v>
      </c>
      <c r="L66" s="29">
        <f t="shared" si="12"/>
        <v>-0.22605957228012966</v>
      </c>
      <c r="M66" s="29">
        <f t="shared" ca="1" si="4"/>
        <v>-5.4746956849816231E-2</v>
      </c>
      <c r="N66" s="29">
        <f t="shared" ca="1" si="13"/>
        <v>6.0100193668274072E-7</v>
      </c>
      <c r="O66" s="20">
        <f t="shared" ca="1" si="14"/>
        <v>88953.701795376968</v>
      </c>
      <c r="P66" s="29">
        <f t="shared" ca="1" si="15"/>
        <v>118242.66566988533</v>
      </c>
      <c r="Q66" s="29">
        <f t="shared" ca="1" si="16"/>
        <v>7454.7677023696187</v>
      </c>
      <c r="R66">
        <f t="shared" ca="1" si="5"/>
        <v>-7.7524314681443052E-4</v>
      </c>
    </row>
    <row r="67" spans="1:18" x14ac:dyDescent="0.2">
      <c r="A67" s="124">
        <v>20978.5</v>
      </c>
      <c r="B67" s="124">
        <v>-5.7907150003302377E-2</v>
      </c>
      <c r="C67" s="124">
        <v>1</v>
      </c>
      <c r="D67" s="126">
        <f t="shared" si="6"/>
        <v>2.0978500000000002</v>
      </c>
      <c r="E67" s="126">
        <f t="shared" si="6"/>
        <v>-5.7907150003302377E-2</v>
      </c>
      <c r="F67" s="29">
        <f t="shared" si="7"/>
        <v>2.0978500000000002</v>
      </c>
      <c r="G67" s="29">
        <f t="shared" si="7"/>
        <v>-5.7907150003302377E-2</v>
      </c>
      <c r="H67" s="29">
        <f t="shared" si="8"/>
        <v>4.4009746225000006</v>
      </c>
      <c r="I67" s="29">
        <f t="shared" si="9"/>
        <v>9.2325846118116264</v>
      </c>
      <c r="J67" s="29">
        <f t="shared" si="10"/>
        <v>19.368577627889021</v>
      </c>
      <c r="K67" s="29">
        <f t="shared" si="11"/>
        <v>-0.1214805146344279</v>
      </c>
      <c r="L67" s="29">
        <f t="shared" si="12"/>
        <v>-0.2548478976258346</v>
      </c>
      <c r="M67" s="29">
        <f t="shared" ca="1" si="4"/>
        <v>-5.8779514169612641E-2</v>
      </c>
      <c r="N67" s="29">
        <f t="shared" ca="1" si="13"/>
        <v>7.6101923866220306E-7</v>
      </c>
      <c r="O67" s="20">
        <f t="shared" ca="1" si="14"/>
        <v>60292.037401232468</v>
      </c>
      <c r="P67" s="29">
        <f t="shared" ca="1" si="15"/>
        <v>75378.112575625433</v>
      </c>
      <c r="Q67" s="29">
        <f t="shared" ca="1" si="16"/>
        <v>4245.9519744110985</v>
      </c>
      <c r="R67">
        <f t="shared" ca="1" si="5"/>
        <v>8.7236416631026464E-4</v>
      </c>
    </row>
    <row r="68" spans="1:18" x14ac:dyDescent="0.2">
      <c r="A68" s="124">
        <v>21737</v>
      </c>
      <c r="B68" s="124">
        <v>-6.5436299992143176E-2</v>
      </c>
      <c r="C68" s="124">
        <v>0.2</v>
      </c>
      <c r="D68" s="126">
        <f t="shared" si="6"/>
        <v>2.1737000000000002</v>
      </c>
      <c r="E68" s="126">
        <f t="shared" si="6"/>
        <v>-6.5436299992143176E-2</v>
      </c>
      <c r="F68" s="29">
        <f t="shared" si="7"/>
        <v>0.43474000000000007</v>
      </c>
      <c r="G68" s="29">
        <f t="shared" si="7"/>
        <v>-1.3087259998428635E-2</v>
      </c>
      <c r="H68" s="29">
        <f t="shared" si="8"/>
        <v>0.94499433800000021</v>
      </c>
      <c r="I68" s="29">
        <f t="shared" si="9"/>
        <v>2.0541341925106007</v>
      </c>
      <c r="J68" s="29">
        <f t="shared" si="10"/>
        <v>4.4650714942602932</v>
      </c>
      <c r="K68" s="29">
        <f t="shared" si="11"/>
        <v>-2.8447777058584325E-2</v>
      </c>
      <c r="L68" s="29">
        <f t="shared" si="12"/>
        <v>-6.1836932992244756E-2</v>
      </c>
      <c r="M68" s="29">
        <f t="shared" ca="1" si="4"/>
        <v>-6.2671809926727579E-2</v>
      </c>
      <c r="N68" s="29">
        <f t="shared" ca="1" si="13"/>
        <v>1.5284810643563076E-6</v>
      </c>
      <c r="O68" s="20">
        <f t="shared" ca="1" si="14"/>
        <v>1261.5059118102024</v>
      </c>
      <c r="P68" s="29">
        <f t="shared" ca="1" si="15"/>
        <v>1404.1033128237627</v>
      </c>
      <c r="Q68" s="29">
        <f t="shared" ca="1" si="16"/>
        <v>61.164589988287275</v>
      </c>
      <c r="R68">
        <f t="shared" ca="1" si="5"/>
        <v>-2.7644900654155979E-3</v>
      </c>
    </row>
    <row r="69" spans="1:18" x14ac:dyDescent="0.2">
      <c r="A69" s="124">
        <v>22498.5</v>
      </c>
      <c r="B69" s="124">
        <v>-6.2655149995407555E-2</v>
      </c>
      <c r="C69" s="124">
        <v>1</v>
      </c>
      <c r="D69" s="126">
        <f t="shared" si="6"/>
        <v>2.2498499999999999</v>
      </c>
      <c r="E69" s="126">
        <f t="shared" si="6"/>
        <v>-6.2655149995407555E-2</v>
      </c>
      <c r="F69" s="29">
        <f t="shared" si="7"/>
        <v>2.2498499999999999</v>
      </c>
      <c r="G69" s="29">
        <f t="shared" si="7"/>
        <v>-6.2655149995407555E-2</v>
      </c>
      <c r="H69" s="29">
        <f t="shared" si="8"/>
        <v>5.0618250224999999</v>
      </c>
      <c r="I69" s="29">
        <f t="shared" si="9"/>
        <v>11.388347026871624</v>
      </c>
      <c r="J69" s="29">
        <f t="shared" si="10"/>
        <v>25.622072558407123</v>
      </c>
      <c r="K69" s="29">
        <f t="shared" si="11"/>
        <v>-0.14096468921716768</v>
      </c>
      <c r="L69" s="29">
        <f t="shared" si="12"/>
        <v>-0.31714940603524466</v>
      </c>
      <c r="M69" s="29">
        <f t="shared" ca="1" si="4"/>
        <v>-6.6649306833284905E-2</v>
      </c>
      <c r="N69" s="29">
        <f t="shared" ca="1" si="13"/>
        <v>1.5953288845562389E-5</v>
      </c>
      <c r="O69" s="20">
        <f t="shared" ca="1" si="14"/>
        <v>8414.4415619590691</v>
      </c>
      <c r="P69" s="29">
        <f t="shared" ca="1" si="15"/>
        <v>6202.5565015594948</v>
      </c>
      <c r="Q69" s="29">
        <f t="shared" ca="1" si="16"/>
        <v>50.157163669549512</v>
      </c>
      <c r="R69">
        <f t="shared" ca="1" si="5"/>
        <v>3.9941568378773495E-3</v>
      </c>
    </row>
    <row r="70" spans="1:18" x14ac:dyDescent="0.2">
      <c r="A70" s="124">
        <v>23253</v>
      </c>
      <c r="B70" s="124">
        <v>-7.0664699996996205E-2</v>
      </c>
      <c r="C70" s="124">
        <v>0.2</v>
      </c>
      <c r="D70" s="126">
        <f t="shared" si="6"/>
        <v>2.3252999999999999</v>
      </c>
      <c r="E70" s="126">
        <f t="shared" si="6"/>
        <v>-7.0664699996996205E-2</v>
      </c>
      <c r="F70" s="29">
        <f t="shared" si="7"/>
        <v>0.46506000000000003</v>
      </c>
      <c r="G70" s="29">
        <f t="shared" si="7"/>
        <v>-1.4132939999399241E-2</v>
      </c>
      <c r="H70" s="29">
        <f t="shared" si="8"/>
        <v>1.081404018</v>
      </c>
      <c r="I70" s="29">
        <f t="shared" si="9"/>
        <v>2.5145887630554</v>
      </c>
      <c r="J70" s="29">
        <f t="shared" si="10"/>
        <v>5.8471732507327214</v>
      </c>
      <c r="K70" s="29">
        <f t="shared" si="11"/>
        <v>-3.2863325380603055E-2</v>
      </c>
      <c r="L70" s="29">
        <f t="shared" si="12"/>
        <v>-7.6417090507516286E-2</v>
      </c>
      <c r="M70" s="29">
        <f t="shared" ca="1" si="4"/>
        <v>-7.0659223802813281E-2</v>
      </c>
      <c r="N70" s="29">
        <f t="shared" ca="1" si="13"/>
        <v>5.9977405458181292E-12</v>
      </c>
      <c r="O70" s="20">
        <f t="shared" ca="1" si="14"/>
        <v>4.634558973697013</v>
      </c>
      <c r="P70" s="29">
        <f t="shared" ca="1" si="15"/>
        <v>98.641170201897822</v>
      </c>
      <c r="Q70" s="29">
        <f t="shared" ca="1" si="16"/>
        <v>37.057954416364552</v>
      </c>
      <c r="R70">
        <f t="shared" ca="1" si="5"/>
        <v>-5.4761941829239991E-6</v>
      </c>
    </row>
    <row r="71" spans="1:18" x14ac:dyDescent="0.2">
      <c r="A71" s="124">
        <v>23301</v>
      </c>
      <c r="B71" s="124">
        <v>-7.1199899997736793E-2</v>
      </c>
      <c r="C71" s="124">
        <v>1</v>
      </c>
      <c r="D71" s="126">
        <f t="shared" si="6"/>
        <v>2.3300999999999998</v>
      </c>
      <c r="E71" s="126">
        <f t="shared" si="6"/>
        <v>-7.1199899997736793E-2</v>
      </c>
      <c r="F71" s="29">
        <f t="shared" si="7"/>
        <v>2.3300999999999998</v>
      </c>
      <c r="G71" s="29">
        <f t="shared" si="7"/>
        <v>-7.1199899997736793E-2</v>
      </c>
      <c r="H71" s="29">
        <f t="shared" si="8"/>
        <v>5.429366009999999</v>
      </c>
      <c r="I71" s="29">
        <f t="shared" si="9"/>
        <v>12.650965739900997</v>
      </c>
      <c r="J71" s="29">
        <f t="shared" si="10"/>
        <v>29.47801527054331</v>
      </c>
      <c r="K71" s="29">
        <f t="shared" si="11"/>
        <v>-0.16590288698472649</v>
      </c>
      <c r="L71" s="29">
        <f t="shared" si="12"/>
        <v>-0.38657031696311117</v>
      </c>
      <c r="M71" s="29">
        <f t="shared" ca="1" si="4"/>
        <v>-7.0916650966456524E-2</v>
      </c>
      <c r="N71" s="29">
        <f t="shared" ca="1" si="13"/>
        <v>8.0230013721210999E-8</v>
      </c>
      <c r="O71" s="20">
        <f t="shared" ca="1" si="14"/>
        <v>319.38515324918694</v>
      </c>
      <c r="P71" s="29">
        <f t="shared" ca="1" si="15"/>
        <v>3425.7163232609905</v>
      </c>
      <c r="Q71" s="29">
        <f t="shared" ca="1" si="16"/>
        <v>1090.296405951048</v>
      </c>
      <c r="R71">
        <f t="shared" ca="1" si="5"/>
        <v>-2.8324903128026935E-4</v>
      </c>
    </row>
    <row r="72" spans="1:18" x14ac:dyDescent="0.2">
      <c r="A72" s="124">
        <v>23379</v>
      </c>
      <c r="B72" s="124">
        <v>-7.0932100003119558E-2</v>
      </c>
      <c r="C72" s="124">
        <v>1</v>
      </c>
      <c r="D72" s="126">
        <f t="shared" si="6"/>
        <v>2.3378999999999999</v>
      </c>
      <c r="E72" s="126">
        <f t="shared" si="6"/>
        <v>-7.0932100003119558E-2</v>
      </c>
      <c r="F72" s="29">
        <f t="shared" si="7"/>
        <v>2.3378999999999999</v>
      </c>
      <c r="G72" s="29">
        <f t="shared" si="7"/>
        <v>-7.0932100003119558E-2</v>
      </c>
      <c r="H72" s="29">
        <f t="shared" si="8"/>
        <v>5.4657764099999993</v>
      </c>
      <c r="I72" s="29">
        <f t="shared" si="9"/>
        <v>12.778438668938998</v>
      </c>
      <c r="J72" s="29">
        <f t="shared" si="10"/>
        <v>29.874711764112483</v>
      </c>
      <c r="K72" s="29">
        <f t="shared" si="11"/>
        <v>-0.1658321565972932</v>
      </c>
      <c r="L72" s="29">
        <f t="shared" si="12"/>
        <v>-0.38769899890881176</v>
      </c>
      <c r="M72" s="29">
        <f t="shared" ca="1" si="4"/>
        <v>-7.1335562824045975E-2</v>
      </c>
      <c r="N72" s="29">
        <f t="shared" ca="1" si="13"/>
        <v>1.6278224786990234E-7</v>
      </c>
      <c r="O72" s="20">
        <f t="shared" ca="1" si="14"/>
        <v>874.41422868424729</v>
      </c>
      <c r="P72" s="29">
        <f t="shared" ca="1" si="15"/>
        <v>5346.9724557128438</v>
      </c>
      <c r="Q72" s="29">
        <f t="shared" ca="1" si="16"/>
        <v>1388.6936204763606</v>
      </c>
      <c r="R72">
        <f t="shared" ca="1" si="5"/>
        <v>4.0346282092641739E-4</v>
      </c>
    </row>
    <row r="73" spans="1:18" x14ac:dyDescent="0.2">
      <c r="A73" s="124">
        <v>24124</v>
      </c>
      <c r="B73" s="124">
        <v>-7.4107600004936103E-2</v>
      </c>
      <c r="C73" s="124">
        <v>1</v>
      </c>
      <c r="D73" s="126">
        <f t="shared" si="6"/>
        <v>2.4123999999999999</v>
      </c>
      <c r="E73" s="126">
        <f t="shared" si="6"/>
        <v>-7.4107600004936103E-2</v>
      </c>
      <c r="F73" s="29">
        <f t="shared" si="7"/>
        <v>2.4123999999999999</v>
      </c>
      <c r="G73" s="29">
        <f t="shared" si="7"/>
        <v>-7.4107600004936103E-2</v>
      </c>
      <c r="H73" s="29">
        <f t="shared" si="8"/>
        <v>5.8196737599999997</v>
      </c>
      <c r="I73" s="29">
        <f t="shared" si="9"/>
        <v>14.039380978623999</v>
      </c>
      <c r="J73" s="29">
        <f t="shared" si="10"/>
        <v>33.868602672832537</v>
      </c>
      <c r="K73" s="29">
        <f t="shared" si="11"/>
        <v>-0.17877717425190784</v>
      </c>
      <c r="L73" s="29">
        <f t="shared" si="12"/>
        <v>-0.43128205516530244</v>
      </c>
      <c r="M73" s="29">
        <f t="shared" ca="1" si="4"/>
        <v>-7.5373685677819574E-2</v>
      </c>
      <c r="N73" s="29">
        <f t="shared" ca="1" si="13"/>
        <v>1.6029729310807922E-6</v>
      </c>
      <c r="O73" s="20">
        <f t="shared" ca="1" si="14"/>
        <v>22696.338075573669</v>
      </c>
      <c r="P73" s="29">
        <f t="shared" ca="1" si="15"/>
        <v>50026.111134737934</v>
      </c>
      <c r="Q73" s="29">
        <f t="shared" ca="1" si="16"/>
        <v>6548.1328772808574</v>
      </c>
      <c r="R73">
        <f t="shared" ca="1" si="5"/>
        <v>1.2660856728834713E-3</v>
      </c>
    </row>
    <row r="74" spans="1:18" x14ac:dyDescent="0.2">
      <c r="A74" s="124">
        <v>24996.5</v>
      </c>
      <c r="B74" s="124">
        <v>-8.2645349997619633E-2</v>
      </c>
      <c r="C74" s="124">
        <v>1</v>
      </c>
      <c r="D74" s="126">
        <f t="shared" si="6"/>
        <v>2.4996499999999999</v>
      </c>
      <c r="E74" s="126">
        <f t="shared" si="6"/>
        <v>-8.2645349997619633E-2</v>
      </c>
      <c r="F74" s="29">
        <f t="shared" si="7"/>
        <v>2.4996499999999999</v>
      </c>
      <c r="G74" s="29">
        <f t="shared" si="7"/>
        <v>-8.2645349997619633E-2</v>
      </c>
      <c r="H74" s="29">
        <f t="shared" si="8"/>
        <v>6.2482501225</v>
      </c>
      <c r="I74" s="29">
        <f t="shared" si="9"/>
        <v>15.618438418707125</v>
      </c>
      <c r="J74" s="29">
        <f t="shared" si="10"/>
        <v>39.040629593321263</v>
      </c>
      <c r="K74" s="29">
        <f t="shared" si="11"/>
        <v>-0.20658444912154991</v>
      </c>
      <c r="L74" s="29">
        <f t="shared" si="12"/>
        <v>-0.51638881824668226</v>
      </c>
      <c r="M74" s="29">
        <f t="shared" ca="1" si="4"/>
        <v>-8.0188008851790463E-2</v>
      </c>
      <c r="N74" s="29">
        <f t="shared" ca="1" si="13"/>
        <v>6.0385255069850179E-6</v>
      </c>
      <c r="O74" s="20">
        <f t="shared" ca="1" si="14"/>
        <v>98569.309186029539</v>
      </c>
      <c r="P74" s="29">
        <f t="shared" ca="1" si="15"/>
        <v>181178.79097645395</v>
      </c>
      <c r="Q74" s="29">
        <f t="shared" ca="1" si="16"/>
        <v>19374.944522405342</v>
      </c>
      <c r="R74">
        <f t="shared" ca="1" si="5"/>
        <v>-2.45734114582917E-3</v>
      </c>
    </row>
    <row r="75" spans="1:18" x14ac:dyDescent="0.2">
      <c r="A75" s="124">
        <v>24998.5</v>
      </c>
      <c r="B75" s="124">
        <v>-8.4205150000343565E-2</v>
      </c>
      <c r="C75" s="124">
        <v>0.5</v>
      </c>
      <c r="D75" s="126">
        <f t="shared" si="6"/>
        <v>2.4998499999999999</v>
      </c>
      <c r="E75" s="126">
        <f t="shared" si="6"/>
        <v>-8.4205150000343565E-2</v>
      </c>
      <c r="F75" s="29">
        <f t="shared" si="7"/>
        <v>1.249925</v>
      </c>
      <c r="G75" s="29">
        <f t="shared" si="7"/>
        <v>-4.2102575000171782E-2</v>
      </c>
      <c r="H75" s="29">
        <f t="shared" si="8"/>
        <v>3.1246250112499996</v>
      </c>
      <c r="I75" s="29">
        <f t="shared" si="9"/>
        <v>7.8110938343733114</v>
      </c>
      <c r="J75" s="29">
        <f t="shared" si="10"/>
        <v>19.526562921858122</v>
      </c>
      <c r="K75" s="29">
        <f t="shared" si="11"/>
        <v>-0.10525012211417943</v>
      </c>
      <c r="L75" s="29">
        <f t="shared" si="12"/>
        <v>-0.26310951776713143</v>
      </c>
      <c r="M75" s="29">
        <f t="shared" ca="1" si="4"/>
        <v>-8.0199150030018929E-2</v>
      </c>
      <c r="N75" s="29">
        <f t="shared" ca="1" si="13"/>
        <v>8.0240178811204935E-6</v>
      </c>
      <c r="O75" s="20">
        <f t="shared" ca="1" si="14"/>
        <v>24705.313099543502</v>
      </c>
      <c r="P75" s="29">
        <f t="shared" ca="1" si="15"/>
        <v>45400.071396562889</v>
      </c>
      <c r="Q75" s="29">
        <f t="shared" ca="1" si="16"/>
        <v>4853.6542478970941</v>
      </c>
      <c r="R75">
        <f t="shared" ca="1" si="5"/>
        <v>-4.0059999703246363E-3</v>
      </c>
    </row>
    <row r="76" spans="1:18" x14ac:dyDescent="0.2">
      <c r="A76" s="124">
        <v>24999</v>
      </c>
      <c r="B76" s="124">
        <v>-7.9470100004982669E-2</v>
      </c>
      <c r="C76" s="124">
        <v>0.5</v>
      </c>
      <c r="D76" s="126">
        <f t="shared" si="6"/>
        <v>2.4998999999999998</v>
      </c>
      <c r="E76" s="126">
        <f t="shared" si="6"/>
        <v>-7.9470100004982669E-2</v>
      </c>
      <c r="F76" s="29">
        <f t="shared" si="7"/>
        <v>1.2499499999999999</v>
      </c>
      <c r="G76" s="29">
        <f t="shared" si="7"/>
        <v>-3.9735050002491334E-2</v>
      </c>
      <c r="H76" s="29">
        <f t="shared" si="8"/>
        <v>3.1247500049999997</v>
      </c>
      <c r="I76" s="29">
        <f t="shared" si="9"/>
        <v>7.8115625374994986</v>
      </c>
      <c r="J76" s="29">
        <f t="shared" si="10"/>
        <v>19.528125187494997</v>
      </c>
      <c r="K76" s="29">
        <f t="shared" si="11"/>
        <v>-9.9333651501228082E-2</v>
      </c>
      <c r="L76" s="29">
        <f t="shared" si="12"/>
        <v>-0.24832419538792005</v>
      </c>
      <c r="M76" s="29">
        <f t="shared" ca="1" si="4"/>
        <v>-8.020193539996226E-2</v>
      </c>
      <c r="N76" s="29">
        <f t="shared" ca="1" si="13"/>
        <v>2.6779152267246687E-7</v>
      </c>
      <c r="O76" s="20">
        <f t="shared" ca="1" si="14"/>
        <v>24721.075105839962</v>
      </c>
      <c r="P76" s="29">
        <f t="shared" ca="1" si="15"/>
        <v>45426.438786909101</v>
      </c>
      <c r="Q76" s="29">
        <f t="shared" ca="1" si="16"/>
        <v>4856.1358033216438</v>
      </c>
      <c r="R76">
        <f t="shared" ca="1" si="5"/>
        <v>7.3183539497959083E-4</v>
      </c>
    </row>
    <row r="77" spans="1:18" x14ac:dyDescent="0.2">
      <c r="A77" s="124">
        <v>25001</v>
      </c>
      <c r="B77" s="124">
        <v>-8.0529899998509791E-2</v>
      </c>
      <c r="C77" s="124">
        <v>1</v>
      </c>
      <c r="D77" s="126">
        <f t="shared" si="6"/>
        <v>2.5001000000000002</v>
      </c>
      <c r="E77" s="126">
        <f t="shared" si="6"/>
        <v>-8.0529899998509791E-2</v>
      </c>
      <c r="F77" s="29">
        <f t="shared" si="7"/>
        <v>2.5001000000000002</v>
      </c>
      <c r="G77" s="29">
        <f t="shared" si="7"/>
        <v>-8.0529899998509791E-2</v>
      </c>
      <c r="H77" s="29">
        <f t="shared" si="8"/>
        <v>6.2505000100000014</v>
      </c>
      <c r="I77" s="29">
        <f t="shared" si="9"/>
        <v>15.626875075001005</v>
      </c>
      <c r="J77" s="29">
        <f t="shared" si="10"/>
        <v>39.068750375010012</v>
      </c>
      <c r="K77" s="29">
        <f t="shared" si="11"/>
        <v>-0.20133280298627435</v>
      </c>
      <c r="L77" s="29">
        <f t="shared" si="12"/>
        <v>-0.50335214074598456</v>
      </c>
      <c r="M77" s="29">
        <f t="shared" ca="1" si="4"/>
        <v>-8.0213077181280554E-2</v>
      </c>
      <c r="N77" s="29">
        <f t="shared" ca="1" si="13"/>
        <v>1.0037669751707051E-7</v>
      </c>
      <c r="O77" s="20">
        <f t="shared" ca="1" si="14"/>
        <v>99136.741550166829</v>
      </c>
      <c r="P77" s="29">
        <f t="shared" ca="1" si="15"/>
        <v>182128.01723153167</v>
      </c>
      <c r="Q77" s="29">
        <f t="shared" ca="1" si="16"/>
        <v>19464.280533920384</v>
      </c>
      <c r="R77">
        <f t="shared" ca="1" si="5"/>
        <v>-3.16822817229237E-4</v>
      </c>
    </row>
    <row r="78" spans="1:18" x14ac:dyDescent="0.2">
      <c r="A78" s="124">
        <v>25065</v>
      </c>
      <c r="B78" s="124">
        <v>-8.0943499997374602E-2</v>
      </c>
      <c r="C78" s="124">
        <v>0.5</v>
      </c>
      <c r="D78" s="126">
        <f t="shared" si="6"/>
        <v>2.5065</v>
      </c>
      <c r="E78" s="126">
        <f t="shared" si="6"/>
        <v>-8.0943499997374602E-2</v>
      </c>
      <c r="F78" s="29">
        <f t="shared" si="7"/>
        <v>1.25325</v>
      </c>
      <c r="G78" s="29">
        <f t="shared" si="7"/>
        <v>-4.0471749998687301E-2</v>
      </c>
      <c r="H78" s="29">
        <f t="shared" si="8"/>
        <v>3.1412711249999998</v>
      </c>
      <c r="I78" s="29">
        <f t="shared" si="9"/>
        <v>7.8735960748124993</v>
      </c>
      <c r="J78" s="29">
        <f t="shared" si="10"/>
        <v>19.735168561517529</v>
      </c>
      <c r="K78" s="29">
        <f t="shared" si="11"/>
        <v>-0.10144244137170971</v>
      </c>
      <c r="L78" s="29">
        <f t="shared" si="12"/>
        <v>-0.25426547929819038</v>
      </c>
      <c r="M78" s="29">
        <f t="shared" ca="1" si="4"/>
        <v>-8.056986892860267E-2</v>
      </c>
      <c r="N78" s="29">
        <f t="shared" ca="1" si="13"/>
        <v>6.9800087775828037E-8</v>
      </c>
      <c r="O78" s="20">
        <f t="shared" ca="1" si="14"/>
        <v>26856.738881499892</v>
      </c>
      <c r="P78" s="29">
        <f t="shared" ca="1" si="15"/>
        <v>48991.801649003944</v>
      </c>
      <c r="Q78" s="29">
        <f t="shared" ca="1" si="16"/>
        <v>5190.8695111074294</v>
      </c>
      <c r="R78">
        <f t="shared" ca="1" si="5"/>
        <v>-3.7363106877193186E-4</v>
      </c>
    </row>
    <row r="79" spans="1:18" x14ac:dyDescent="0.2">
      <c r="A79" s="124">
        <v>25071.5</v>
      </c>
      <c r="B79" s="124">
        <v>-7.9787850001594052E-2</v>
      </c>
      <c r="C79" s="124">
        <v>1</v>
      </c>
      <c r="D79" s="126">
        <f t="shared" si="6"/>
        <v>2.5071500000000002</v>
      </c>
      <c r="E79" s="126">
        <f t="shared" si="6"/>
        <v>-7.9787850001594052E-2</v>
      </c>
      <c r="F79" s="29">
        <f t="shared" si="7"/>
        <v>2.5071500000000002</v>
      </c>
      <c r="G79" s="29">
        <f t="shared" si="7"/>
        <v>-7.9787850001594052E-2</v>
      </c>
      <c r="H79" s="29">
        <f t="shared" si="8"/>
        <v>6.2858011225000014</v>
      </c>
      <c r="I79" s="29">
        <f t="shared" si="9"/>
        <v>15.75944628427588</v>
      </c>
      <c r="J79" s="29">
        <f t="shared" si="10"/>
        <v>39.511295751622278</v>
      </c>
      <c r="K79" s="29">
        <f t="shared" si="11"/>
        <v>-0.20004010813149653</v>
      </c>
      <c r="L79" s="29">
        <f t="shared" si="12"/>
        <v>-0.50153055710188155</v>
      </c>
      <c r="M79" s="29">
        <f t="shared" ca="1" si="4"/>
        <v>-8.0606133227030807E-2</v>
      </c>
      <c r="N79" s="29">
        <f t="shared" ca="1" si="13"/>
        <v>6.6958743703118021E-7</v>
      </c>
      <c r="O79" s="20">
        <f t="shared" ca="1" si="14"/>
        <v>108292.14437484655</v>
      </c>
      <c r="P79" s="29">
        <f t="shared" ca="1" si="15"/>
        <v>197408.50393215255</v>
      </c>
      <c r="Q79" s="29">
        <f t="shared" ca="1" si="16"/>
        <v>20898.446480182687</v>
      </c>
      <c r="R79">
        <f t="shared" ca="1" si="5"/>
        <v>8.1828322543675558E-4</v>
      </c>
    </row>
    <row r="80" spans="1:18" x14ac:dyDescent="0.2">
      <c r="A80" s="124">
        <v>25083</v>
      </c>
      <c r="B80" s="124">
        <v>-8.1881699996301904E-2</v>
      </c>
      <c r="C80" s="124">
        <v>0.1</v>
      </c>
      <c r="D80" s="126">
        <f t="shared" si="6"/>
        <v>2.5083000000000002</v>
      </c>
      <c r="E80" s="126">
        <f t="shared" si="6"/>
        <v>-8.1881699996301904E-2</v>
      </c>
      <c r="F80" s="29">
        <f t="shared" si="7"/>
        <v>0.25083000000000005</v>
      </c>
      <c r="G80" s="29">
        <f t="shared" si="7"/>
        <v>-8.1881699996301915E-3</v>
      </c>
      <c r="H80" s="29">
        <f t="shared" si="8"/>
        <v>0.62915688900000022</v>
      </c>
      <c r="I80" s="29">
        <f t="shared" si="9"/>
        <v>1.5781142246787008</v>
      </c>
      <c r="J80" s="29">
        <f t="shared" si="10"/>
        <v>3.9583839097615856</v>
      </c>
      <c r="K80" s="29">
        <f t="shared" si="11"/>
        <v>-2.0538386810072411E-2</v>
      </c>
      <c r="L80" s="29">
        <f t="shared" si="12"/>
        <v>-5.1516435635704634E-2</v>
      </c>
      <c r="M80" s="29">
        <f t="shared" ca="1" si="4"/>
        <v>-8.0670305623593563E-2</v>
      </c>
      <c r="N80" s="29">
        <f t="shared" ca="1" si="13"/>
        <v>1.467476326229435E-7</v>
      </c>
      <c r="O80" s="20">
        <f t="shared" ca="1" si="14"/>
        <v>1098.3345389380133</v>
      </c>
      <c r="P80" s="29">
        <f t="shared" ca="1" si="15"/>
        <v>1999.7479670066691</v>
      </c>
      <c r="Q80" s="29">
        <f t="shared" ca="1" si="16"/>
        <v>211.38612730823476</v>
      </c>
      <c r="R80">
        <f t="shared" ca="1" si="5"/>
        <v>-1.2113943727083409E-3</v>
      </c>
    </row>
    <row r="81" spans="1:18" x14ac:dyDescent="0.2">
      <c r="A81" s="124"/>
      <c r="B81" s="124"/>
      <c r="C81" s="124"/>
      <c r="D81" s="126">
        <f t="shared" si="6"/>
        <v>0</v>
      </c>
      <c r="E81" s="126">
        <f t="shared" si="6"/>
        <v>0</v>
      </c>
      <c r="F81" s="29">
        <f t="shared" si="7"/>
        <v>0</v>
      </c>
      <c r="G81" s="29">
        <f t="shared" si="7"/>
        <v>0</v>
      </c>
      <c r="H81" s="29">
        <f t="shared" si="8"/>
        <v>0</v>
      </c>
      <c r="I81" s="29">
        <f t="shared" si="9"/>
        <v>0</v>
      </c>
      <c r="J81" s="29">
        <f t="shared" si="10"/>
        <v>0</v>
      </c>
      <c r="K81" s="29">
        <f t="shared" si="11"/>
        <v>0</v>
      </c>
      <c r="L81" s="29">
        <f t="shared" si="12"/>
        <v>0</v>
      </c>
      <c r="M81" s="29">
        <f t="shared" ca="1" si="4"/>
        <v>2.1371646873552554E-2</v>
      </c>
      <c r="N81" s="29">
        <f t="shared" ca="1" si="13"/>
        <v>0</v>
      </c>
      <c r="O81" s="20">
        <f t="shared" ca="1" si="14"/>
        <v>0</v>
      </c>
      <c r="P81" s="29">
        <f t="shared" ca="1" si="15"/>
        <v>0</v>
      </c>
      <c r="Q81" s="29">
        <f t="shared" ca="1" si="16"/>
        <v>0</v>
      </c>
      <c r="R81">
        <f t="shared" ca="1" si="5"/>
        <v>-2.1371646873552554E-2</v>
      </c>
    </row>
    <row r="82" spans="1:18" x14ac:dyDescent="0.2">
      <c r="A82" s="124"/>
      <c r="B82" s="124"/>
      <c r="C82" s="124"/>
      <c r="D82" s="126">
        <f t="shared" si="6"/>
        <v>0</v>
      </c>
      <c r="E82" s="126">
        <f t="shared" si="6"/>
        <v>0</v>
      </c>
      <c r="F82" s="29">
        <f t="shared" si="7"/>
        <v>0</v>
      </c>
      <c r="G82" s="29">
        <f t="shared" si="7"/>
        <v>0</v>
      </c>
      <c r="H82" s="29">
        <f t="shared" si="8"/>
        <v>0</v>
      </c>
      <c r="I82" s="29">
        <f t="shared" si="9"/>
        <v>0</v>
      </c>
      <c r="J82" s="29">
        <f t="shared" si="10"/>
        <v>0</v>
      </c>
      <c r="K82" s="29">
        <f t="shared" si="11"/>
        <v>0</v>
      </c>
      <c r="L82" s="29">
        <f t="shared" si="12"/>
        <v>0</v>
      </c>
      <c r="M82" s="29">
        <f t="shared" ref="M82:M145" ca="1" si="17">+E$4+E$5*D82+E$6*D82^2</f>
        <v>2.1371646873552554E-2</v>
      </c>
      <c r="N82" s="29">
        <f t="shared" ca="1" si="13"/>
        <v>0</v>
      </c>
      <c r="O82" s="20">
        <f t="shared" ca="1" si="14"/>
        <v>0</v>
      </c>
      <c r="P82" s="29">
        <f t="shared" ca="1" si="15"/>
        <v>0</v>
      </c>
      <c r="Q82" s="29">
        <f t="shared" ca="1" si="16"/>
        <v>0</v>
      </c>
      <c r="R82">
        <f t="shared" ref="R82:R145" ca="1" si="18">+E82-M82</f>
        <v>-2.1371646873552554E-2</v>
      </c>
    </row>
    <row r="83" spans="1:18" x14ac:dyDescent="0.2">
      <c r="A83" s="124"/>
      <c r="B83" s="124"/>
      <c r="C83" s="124"/>
      <c r="D83" s="126">
        <f t="shared" ref="D83:E141" si="19">A83/A$18</f>
        <v>0</v>
      </c>
      <c r="E83" s="126">
        <f t="shared" si="19"/>
        <v>0</v>
      </c>
      <c r="F83" s="29">
        <f t="shared" ref="F83:G141" si="20">$C83*D83</f>
        <v>0</v>
      </c>
      <c r="G83" s="29">
        <f t="shared" si="20"/>
        <v>0</v>
      </c>
      <c r="H83" s="29">
        <f t="shared" ref="H83:H146" si="21">C83*D83*D83</f>
        <v>0</v>
      </c>
      <c r="I83" s="29">
        <f t="shared" ref="I83:I146" si="22">C83*D83*D83*D83</f>
        <v>0</v>
      </c>
      <c r="J83" s="29">
        <f t="shared" ref="J83:J146" si="23">C83*D83*D83*D83*D83</f>
        <v>0</v>
      </c>
      <c r="K83" s="29">
        <f t="shared" ref="K83:K146" si="24">C83*E83*D83</f>
        <v>0</v>
      </c>
      <c r="L83" s="29">
        <f t="shared" ref="L83:L146" si="25">C83*E83*D83*D83</f>
        <v>0</v>
      </c>
      <c r="M83" s="29">
        <f t="shared" ca="1" si="17"/>
        <v>2.1371646873552554E-2</v>
      </c>
      <c r="N83" s="29">
        <f t="shared" ref="N83:N146" ca="1" si="26">C83*(M83-E83)^2</f>
        <v>0</v>
      </c>
      <c r="O83" s="20">
        <f t="shared" ref="O83:O146" ca="1" si="27">(C83*O$1-O$2*F83+O$3*H83)^2</f>
        <v>0</v>
      </c>
      <c r="P83" s="29">
        <f t="shared" ref="P83:P146" ca="1" si="28">(-C83*O$2+O$4*F83-O$5*H83)^2</f>
        <v>0</v>
      </c>
      <c r="Q83" s="29">
        <f t="shared" ref="Q83:Q146" ca="1" si="29">+(C83*O$3-F83*O$5+H83*O$6)^2</f>
        <v>0</v>
      </c>
      <c r="R83">
        <f t="shared" ca="1" si="18"/>
        <v>-2.1371646873552554E-2</v>
      </c>
    </row>
    <row r="84" spans="1:18" x14ac:dyDescent="0.2">
      <c r="A84" s="124"/>
      <c r="B84" s="124"/>
      <c r="C84" s="124"/>
      <c r="D84" s="126">
        <f t="shared" si="19"/>
        <v>0</v>
      </c>
      <c r="E84" s="126">
        <f t="shared" si="19"/>
        <v>0</v>
      </c>
      <c r="F84" s="29">
        <f t="shared" si="20"/>
        <v>0</v>
      </c>
      <c r="G84" s="29">
        <f t="shared" si="20"/>
        <v>0</v>
      </c>
      <c r="H84" s="29">
        <f t="shared" si="21"/>
        <v>0</v>
      </c>
      <c r="I84" s="29">
        <f t="shared" si="22"/>
        <v>0</v>
      </c>
      <c r="J84" s="29">
        <f t="shared" si="23"/>
        <v>0</v>
      </c>
      <c r="K84" s="29">
        <f t="shared" si="24"/>
        <v>0</v>
      </c>
      <c r="L84" s="29">
        <f t="shared" si="25"/>
        <v>0</v>
      </c>
      <c r="M84" s="29">
        <f t="shared" ca="1" si="17"/>
        <v>2.1371646873552554E-2</v>
      </c>
      <c r="N84" s="29">
        <f t="shared" ca="1" si="26"/>
        <v>0</v>
      </c>
      <c r="O84" s="20">
        <f t="shared" ca="1" si="27"/>
        <v>0</v>
      </c>
      <c r="P84" s="29">
        <f t="shared" ca="1" si="28"/>
        <v>0</v>
      </c>
      <c r="Q84" s="29">
        <f t="shared" ca="1" si="29"/>
        <v>0</v>
      </c>
      <c r="R84">
        <f t="shared" ca="1" si="18"/>
        <v>-2.1371646873552554E-2</v>
      </c>
    </row>
    <row r="85" spans="1:18" x14ac:dyDescent="0.2">
      <c r="A85" s="124"/>
      <c r="B85" s="124"/>
      <c r="C85" s="124"/>
      <c r="D85" s="126">
        <f t="shared" si="19"/>
        <v>0</v>
      </c>
      <c r="E85" s="126">
        <f t="shared" si="19"/>
        <v>0</v>
      </c>
      <c r="F85" s="29">
        <f t="shared" si="20"/>
        <v>0</v>
      </c>
      <c r="G85" s="29">
        <f t="shared" si="20"/>
        <v>0</v>
      </c>
      <c r="H85" s="29">
        <f t="shared" si="21"/>
        <v>0</v>
      </c>
      <c r="I85" s="29">
        <f t="shared" si="22"/>
        <v>0</v>
      </c>
      <c r="J85" s="29">
        <f t="shared" si="23"/>
        <v>0</v>
      </c>
      <c r="K85" s="29">
        <f t="shared" si="24"/>
        <v>0</v>
      </c>
      <c r="L85" s="29">
        <f t="shared" si="25"/>
        <v>0</v>
      </c>
      <c r="M85" s="29">
        <f t="shared" ca="1" si="17"/>
        <v>2.1371646873552554E-2</v>
      </c>
      <c r="N85" s="29">
        <f t="shared" ca="1" si="26"/>
        <v>0</v>
      </c>
      <c r="O85" s="20">
        <f t="shared" ca="1" si="27"/>
        <v>0</v>
      </c>
      <c r="P85" s="29">
        <f t="shared" ca="1" si="28"/>
        <v>0</v>
      </c>
      <c r="Q85" s="29">
        <f t="shared" ca="1" si="29"/>
        <v>0</v>
      </c>
      <c r="R85">
        <f t="shared" ca="1" si="18"/>
        <v>-2.1371646873552554E-2</v>
      </c>
    </row>
    <row r="86" spans="1:18" x14ac:dyDescent="0.2">
      <c r="A86" s="124"/>
      <c r="B86" s="124"/>
      <c r="C86" s="124"/>
      <c r="D86" s="126">
        <f t="shared" si="19"/>
        <v>0</v>
      </c>
      <c r="E86" s="126">
        <f t="shared" si="19"/>
        <v>0</v>
      </c>
      <c r="F86" s="29">
        <f t="shared" si="20"/>
        <v>0</v>
      </c>
      <c r="G86" s="29">
        <f t="shared" si="20"/>
        <v>0</v>
      </c>
      <c r="H86" s="29">
        <f t="shared" si="21"/>
        <v>0</v>
      </c>
      <c r="I86" s="29">
        <f t="shared" si="22"/>
        <v>0</v>
      </c>
      <c r="J86" s="29">
        <f t="shared" si="23"/>
        <v>0</v>
      </c>
      <c r="K86" s="29">
        <f t="shared" si="24"/>
        <v>0</v>
      </c>
      <c r="L86" s="29">
        <f t="shared" si="25"/>
        <v>0</v>
      </c>
      <c r="M86" s="29">
        <f t="shared" ca="1" si="17"/>
        <v>2.1371646873552554E-2</v>
      </c>
      <c r="N86" s="29">
        <f t="shared" ca="1" si="26"/>
        <v>0</v>
      </c>
      <c r="O86" s="20">
        <f t="shared" ca="1" si="27"/>
        <v>0</v>
      </c>
      <c r="P86" s="29">
        <f t="shared" ca="1" si="28"/>
        <v>0</v>
      </c>
      <c r="Q86" s="29">
        <f t="shared" ca="1" si="29"/>
        <v>0</v>
      </c>
      <c r="R86">
        <f t="shared" ca="1" si="18"/>
        <v>-2.1371646873552554E-2</v>
      </c>
    </row>
    <row r="87" spans="1:18" x14ac:dyDescent="0.2">
      <c r="A87" s="124"/>
      <c r="B87" s="124"/>
      <c r="C87" s="124"/>
      <c r="D87" s="126">
        <f t="shared" si="19"/>
        <v>0</v>
      </c>
      <c r="E87" s="126">
        <f t="shared" si="19"/>
        <v>0</v>
      </c>
      <c r="F87" s="29">
        <f t="shared" si="20"/>
        <v>0</v>
      </c>
      <c r="G87" s="29">
        <f t="shared" si="20"/>
        <v>0</v>
      </c>
      <c r="H87" s="29">
        <f t="shared" si="21"/>
        <v>0</v>
      </c>
      <c r="I87" s="29">
        <f t="shared" si="22"/>
        <v>0</v>
      </c>
      <c r="J87" s="29">
        <f t="shared" si="23"/>
        <v>0</v>
      </c>
      <c r="K87" s="29">
        <f t="shared" si="24"/>
        <v>0</v>
      </c>
      <c r="L87" s="29">
        <f t="shared" si="25"/>
        <v>0</v>
      </c>
      <c r="M87" s="29">
        <f t="shared" ca="1" si="17"/>
        <v>2.1371646873552554E-2</v>
      </c>
      <c r="N87" s="29">
        <f t="shared" ca="1" si="26"/>
        <v>0</v>
      </c>
      <c r="O87" s="20">
        <f t="shared" ca="1" si="27"/>
        <v>0</v>
      </c>
      <c r="P87" s="29">
        <f t="shared" ca="1" si="28"/>
        <v>0</v>
      </c>
      <c r="Q87" s="29">
        <f t="shared" ca="1" si="29"/>
        <v>0</v>
      </c>
      <c r="R87">
        <f t="shared" ca="1" si="18"/>
        <v>-2.1371646873552554E-2</v>
      </c>
    </row>
    <row r="88" spans="1:18" x14ac:dyDescent="0.2">
      <c r="A88" s="124"/>
      <c r="B88" s="124"/>
      <c r="C88" s="124"/>
      <c r="D88" s="126">
        <f t="shared" si="19"/>
        <v>0</v>
      </c>
      <c r="E88" s="126">
        <f t="shared" si="19"/>
        <v>0</v>
      </c>
      <c r="F88" s="29">
        <f t="shared" si="20"/>
        <v>0</v>
      </c>
      <c r="G88" s="29">
        <f t="shared" si="20"/>
        <v>0</v>
      </c>
      <c r="H88" s="29">
        <f t="shared" si="21"/>
        <v>0</v>
      </c>
      <c r="I88" s="29">
        <f t="shared" si="22"/>
        <v>0</v>
      </c>
      <c r="J88" s="29">
        <f t="shared" si="23"/>
        <v>0</v>
      </c>
      <c r="K88" s="29">
        <f t="shared" si="24"/>
        <v>0</v>
      </c>
      <c r="L88" s="29">
        <f t="shared" si="25"/>
        <v>0</v>
      </c>
      <c r="M88" s="29">
        <f t="shared" ca="1" si="17"/>
        <v>2.1371646873552554E-2</v>
      </c>
      <c r="N88" s="29">
        <f t="shared" ca="1" si="26"/>
        <v>0</v>
      </c>
      <c r="O88" s="20">
        <f t="shared" ca="1" si="27"/>
        <v>0</v>
      </c>
      <c r="P88" s="29">
        <f t="shared" ca="1" si="28"/>
        <v>0</v>
      </c>
      <c r="Q88" s="29">
        <f t="shared" ca="1" si="29"/>
        <v>0</v>
      </c>
      <c r="R88">
        <f t="shared" ca="1" si="18"/>
        <v>-2.1371646873552554E-2</v>
      </c>
    </row>
    <row r="89" spans="1:18" x14ac:dyDescent="0.2">
      <c r="A89" s="124"/>
      <c r="B89" s="124"/>
      <c r="C89" s="124"/>
      <c r="D89" s="126">
        <f t="shared" si="19"/>
        <v>0</v>
      </c>
      <c r="E89" s="126">
        <f t="shared" si="19"/>
        <v>0</v>
      </c>
      <c r="F89" s="29">
        <f t="shared" si="20"/>
        <v>0</v>
      </c>
      <c r="G89" s="29">
        <f t="shared" si="20"/>
        <v>0</v>
      </c>
      <c r="H89" s="29">
        <f t="shared" si="21"/>
        <v>0</v>
      </c>
      <c r="I89" s="29">
        <f t="shared" si="22"/>
        <v>0</v>
      </c>
      <c r="J89" s="29">
        <f t="shared" si="23"/>
        <v>0</v>
      </c>
      <c r="K89" s="29">
        <f t="shared" si="24"/>
        <v>0</v>
      </c>
      <c r="L89" s="29">
        <f t="shared" si="25"/>
        <v>0</v>
      </c>
      <c r="M89" s="29">
        <f t="shared" ca="1" si="17"/>
        <v>2.1371646873552554E-2</v>
      </c>
      <c r="N89" s="29">
        <f t="shared" ca="1" si="26"/>
        <v>0</v>
      </c>
      <c r="O89" s="20">
        <f t="shared" ca="1" si="27"/>
        <v>0</v>
      </c>
      <c r="P89" s="29">
        <f t="shared" ca="1" si="28"/>
        <v>0</v>
      </c>
      <c r="Q89" s="29">
        <f t="shared" ca="1" si="29"/>
        <v>0</v>
      </c>
      <c r="R89">
        <f t="shared" ca="1" si="18"/>
        <v>-2.1371646873552554E-2</v>
      </c>
    </row>
    <row r="90" spans="1:18" x14ac:dyDescent="0.2">
      <c r="A90" s="124"/>
      <c r="B90" s="124"/>
      <c r="C90" s="124"/>
      <c r="D90" s="126">
        <f t="shared" si="19"/>
        <v>0</v>
      </c>
      <c r="E90" s="126">
        <f t="shared" si="19"/>
        <v>0</v>
      </c>
      <c r="F90" s="29">
        <f t="shared" si="20"/>
        <v>0</v>
      </c>
      <c r="G90" s="29">
        <f t="shared" si="20"/>
        <v>0</v>
      </c>
      <c r="H90" s="29">
        <f t="shared" si="21"/>
        <v>0</v>
      </c>
      <c r="I90" s="29">
        <f t="shared" si="22"/>
        <v>0</v>
      </c>
      <c r="J90" s="29">
        <f t="shared" si="23"/>
        <v>0</v>
      </c>
      <c r="K90" s="29">
        <f t="shared" si="24"/>
        <v>0</v>
      </c>
      <c r="L90" s="29">
        <f t="shared" si="25"/>
        <v>0</v>
      </c>
      <c r="M90" s="29">
        <f t="shared" ca="1" si="17"/>
        <v>2.1371646873552554E-2</v>
      </c>
      <c r="N90" s="29">
        <f t="shared" ca="1" si="26"/>
        <v>0</v>
      </c>
      <c r="O90" s="20">
        <f t="shared" ca="1" si="27"/>
        <v>0</v>
      </c>
      <c r="P90" s="29">
        <f t="shared" ca="1" si="28"/>
        <v>0</v>
      </c>
      <c r="Q90" s="29">
        <f t="shared" ca="1" si="29"/>
        <v>0</v>
      </c>
      <c r="R90">
        <f t="shared" ca="1" si="18"/>
        <v>-2.1371646873552554E-2</v>
      </c>
    </row>
    <row r="91" spans="1:18" x14ac:dyDescent="0.2">
      <c r="A91" s="124"/>
      <c r="B91" s="124"/>
      <c r="C91" s="124"/>
      <c r="D91" s="126">
        <f t="shared" si="19"/>
        <v>0</v>
      </c>
      <c r="E91" s="126">
        <f t="shared" si="19"/>
        <v>0</v>
      </c>
      <c r="F91" s="29">
        <f t="shared" si="20"/>
        <v>0</v>
      </c>
      <c r="G91" s="29">
        <f t="shared" si="20"/>
        <v>0</v>
      </c>
      <c r="H91" s="29">
        <f t="shared" si="21"/>
        <v>0</v>
      </c>
      <c r="I91" s="29">
        <f t="shared" si="22"/>
        <v>0</v>
      </c>
      <c r="J91" s="29">
        <f t="shared" si="23"/>
        <v>0</v>
      </c>
      <c r="K91" s="29">
        <f t="shared" si="24"/>
        <v>0</v>
      </c>
      <c r="L91" s="29">
        <f t="shared" si="25"/>
        <v>0</v>
      </c>
      <c r="M91" s="29">
        <f t="shared" ca="1" si="17"/>
        <v>2.1371646873552554E-2</v>
      </c>
      <c r="N91" s="29">
        <f t="shared" ca="1" si="26"/>
        <v>0</v>
      </c>
      <c r="O91" s="20">
        <f t="shared" ca="1" si="27"/>
        <v>0</v>
      </c>
      <c r="P91" s="29">
        <f t="shared" ca="1" si="28"/>
        <v>0</v>
      </c>
      <c r="Q91" s="29">
        <f t="shared" ca="1" si="29"/>
        <v>0</v>
      </c>
      <c r="R91">
        <f t="shared" ca="1" si="18"/>
        <v>-2.1371646873552554E-2</v>
      </c>
    </row>
    <row r="92" spans="1:18" x14ac:dyDescent="0.2">
      <c r="A92" s="124"/>
      <c r="B92" s="124"/>
      <c r="C92" s="124"/>
      <c r="D92" s="126">
        <f t="shared" si="19"/>
        <v>0</v>
      </c>
      <c r="E92" s="126">
        <f t="shared" si="19"/>
        <v>0</v>
      </c>
      <c r="F92" s="29">
        <f t="shared" si="20"/>
        <v>0</v>
      </c>
      <c r="G92" s="29">
        <f t="shared" si="20"/>
        <v>0</v>
      </c>
      <c r="H92" s="29">
        <f t="shared" si="21"/>
        <v>0</v>
      </c>
      <c r="I92" s="29">
        <f t="shared" si="22"/>
        <v>0</v>
      </c>
      <c r="J92" s="29">
        <f t="shared" si="23"/>
        <v>0</v>
      </c>
      <c r="K92" s="29">
        <f t="shared" si="24"/>
        <v>0</v>
      </c>
      <c r="L92" s="29">
        <f t="shared" si="25"/>
        <v>0</v>
      </c>
      <c r="M92" s="29">
        <f t="shared" ca="1" si="17"/>
        <v>2.1371646873552554E-2</v>
      </c>
      <c r="N92" s="29">
        <f t="shared" ca="1" si="26"/>
        <v>0</v>
      </c>
      <c r="O92" s="20">
        <f t="shared" ca="1" si="27"/>
        <v>0</v>
      </c>
      <c r="P92" s="29">
        <f t="shared" ca="1" si="28"/>
        <v>0</v>
      </c>
      <c r="Q92" s="29">
        <f t="shared" ca="1" si="29"/>
        <v>0</v>
      </c>
      <c r="R92">
        <f t="shared" ca="1" si="18"/>
        <v>-2.1371646873552554E-2</v>
      </c>
    </row>
    <row r="93" spans="1:18" x14ac:dyDescent="0.2">
      <c r="A93" s="124"/>
      <c r="B93" s="124"/>
      <c r="C93" s="124"/>
      <c r="D93" s="126">
        <f t="shared" si="19"/>
        <v>0</v>
      </c>
      <c r="E93" s="126">
        <f t="shared" si="19"/>
        <v>0</v>
      </c>
      <c r="F93" s="29">
        <f t="shared" si="20"/>
        <v>0</v>
      </c>
      <c r="G93" s="29">
        <f t="shared" si="20"/>
        <v>0</v>
      </c>
      <c r="H93" s="29">
        <f t="shared" si="21"/>
        <v>0</v>
      </c>
      <c r="I93" s="29">
        <f t="shared" si="22"/>
        <v>0</v>
      </c>
      <c r="J93" s="29">
        <f t="shared" si="23"/>
        <v>0</v>
      </c>
      <c r="K93" s="29">
        <f t="shared" si="24"/>
        <v>0</v>
      </c>
      <c r="L93" s="29">
        <f t="shared" si="25"/>
        <v>0</v>
      </c>
      <c r="M93" s="29">
        <f t="shared" ca="1" si="17"/>
        <v>2.1371646873552554E-2</v>
      </c>
      <c r="N93" s="29">
        <f t="shared" ca="1" si="26"/>
        <v>0</v>
      </c>
      <c r="O93" s="20">
        <f t="shared" ca="1" si="27"/>
        <v>0</v>
      </c>
      <c r="P93" s="29">
        <f t="shared" ca="1" si="28"/>
        <v>0</v>
      </c>
      <c r="Q93" s="29">
        <f t="shared" ca="1" si="29"/>
        <v>0</v>
      </c>
      <c r="R93">
        <f t="shared" ca="1" si="18"/>
        <v>-2.1371646873552554E-2</v>
      </c>
    </row>
    <row r="94" spans="1:18" x14ac:dyDescent="0.2">
      <c r="A94" s="124"/>
      <c r="B94" s="124"/>
      <c r="C94" s="124"/>
      <c r="D94" s="126">
        <f t="shared" si="19"/>
        <v>0</v>
      </c>
      <c r="E94" s="126">
        <f t="shared" si="19"/>
        <v>0</v>
      </c>
      <c r="F94" s="29">
        <f t="shared" si="20"/>
        <v>0</v>
      </c>
      <c r="G94" s="29">
        <f t="shared" si="20"/>
        <v>0</v>
      </c>
      <c r="H94" s="29">
        <f t="shared" si="21"/>
        <v>0</v>
      </c>
      <c r="I94" s="29">
        <f t="shared" si="22"/>
        <v>0</v>
      </c>
      <c r="J94" s="29">
        <f t="shared" si="23"/>
        <v>0</v>
      </c>
      <c r="K94" s="29">
        <f t="shared" si="24"/>
        <v>0</v>
      </c>
      <c r="L94" s="29">
        <f t="shared" si="25"/>
        <v>0</v>
      </c>
      <c r="M94" s="29">
        <f t="shared" ca="1" si="17"/>
        <v>2.1371646873552554E-2</v>
      </c>
      <c r="N94" s="29">
        <f t="shared" ca="1" si="26"/>
        <v>0</v>
      </c>
      <c r="O94" s="20">
        <f t="shared" ca="1" si="27"/>
        <v>0</v>
      </c>
      <c r="P94" s="29">
        <f t="shared" ca="1" si="28"/>
        <v>0</v>
      </c>
      <c r="Q94" s="29">
        <f t="shared" ca="1" si="29"/>
        <v>0</v>
      </c>
      <c r="R94">
        <f t="shared" ca="1" si="18"/>
        <v>-2.1371646873552554E-2</v>
      </c>
    </row>
    <row r="95" spans="1:18" x14ac:dyDescent="0.2">
      <c r="A95" s="124"/>
      <c r="B95" s="124"/>
      <c r="C95" s="124"/>
      <c r="D95" s="126">
        <f t="shared" si="19"/>
        <v>0</v>
      </c>
      <c r="E95" s="126">
        <f t="shared" si="19"/>
        <v>0</v>
      </c>
      <c r="F95" s="29">
        <f t="shared" si="20"/>
        <v>0</v>
      </c>
      <c r="G95" s="29">
        <f t="shared" si="20"/>
        <v>0</v>
      </c>
      <c r="H95" s="29">
        <f t="shared" si="21"/>
        <v>0</v>
      </c>
      <c r="I95" s="29">
        <f t="shared" si="22"/>
        <v>0</v>
      </c>
      <c r="J95" s="29">
        <f t="shared" si="23"/>
        <v>0</v>
      </c>
      <c r="K95" s="29">
        <f t="shared" si="24"/>
        <v>0</v>
      </c>
      <c r="L95" s="29">
        <f t="shared" si="25"/>
        <v>0</v>
      </c>
      <c r="M95" s="29">
        <f t="shared" ca="1" si="17"/>
        <v>2.1371646873552554E-2</v>
      </c>
      <c r="N95" s="29">
        <f t="shared" ca="1" si="26"/>
        <v>0</v>
      </c>
      <c r="O95" s="20">
        <f t="shared" ca="1" si="27"/>
        <v>0</v>
      </c>
      <c r="P95" s="29">
        <f t="shared" ca="1" si="28"/>
        <v>0</v>
      </c>
      <c r="Q95" s="29">
        <f t="shared" ca="1" si="29"/>
        <v>0</v>
      </c>
      <c r="R95">
        <f t="shared" ca="1" si="18"/>
        <v>-2.1371646873552554E-2</v>
      </c>
    </row>
    <row r="96" spans="1:18" x14ac:dyDescent="0.2">
      <c r="A96" s="124"/>
      <c r="B96" s="124"/>
      <c r="C96" s="124"/>
      <c r="D96" s="126">
        <f t="shared" si="19"/>
        <v>0</v>
      </c>
      <c r="E96" s="126">
        <f t="shared" si="19"/>
        <v>0</v>
      </c>
      <c r="F96" s="29">
        <f t="shared" si="20"/>
        <v>0</v>
      </c>
      <c r="G96" s="29">
        <f t="shared" si="20"/>
        <v>0</v>
      </c>
      <c r="H96" s="29">
        <f t="shared" si="21"/>
        <v>0</v>
      </c>
      <c r="I96" s="29">
        <f t="shared" si="22"/>
        <v>0</v>
      </c>
      <c r="J96" s="29">
        <f t="shared" si="23"/>
        <v>0</v>
      </c>
      <c r="K96" s="29">
        <f t="shared" si="24"/>
        <v>0</v>
      </c>
      <c r="L96" s="29">
        <f t="shared" si="25"/>
        <v>0</v>
      </c>
      <c r="M96" s="29">
        <f t="shared" ca="1" si="17"/>
        <v>2.1371646873552554E-2</v>
      </c>
      <c r="N96" s="29">
        <f t="shared" ca="1" si="26"/>
        <v>0</v>
      </c>
      <c r="O96" s="20">
        <f t="shared" ca="1" si="27"/>
        <v>0</v>
      </c>
      <c r="P96" s="29">
        <f t="shared" ca="1" si="28"/>
        <v>0</v>
      </c>
      <c r="Q96" s="29">
        <f t="shared" ca="1" si="29"/>
        <v>0</v>
      </c>
      <c r="R96">
        <f t="shared" ca="1" si="18"/>
        <v>-2.1371646873552554E-2</v>
      </c>
    </row>
    <row r="97" spans="1:18" x14ac:dyDescent="0.2">
      <c r="A97" s="124"/>
      <c r="B97" s="124"/>
      <c r="C97" s="124"/>
      <c r="D97" s="126">
        <f t="shared" si="19"/>
        <v>0</v>
      </c>
      <c r="E97" s="126">
        <f t="shared" si="19"/>
        <v>0</v>
      </c>
      <c r="F97" s="29">
        <f t="shared" si="20"/>
        <v>0</v>
      </c>
      <c r="G97" s="29">
        <f t="shared" si="20"/>
        <v>0</v>
      </c>
      <c r="H97" s="29">
        <f t="shared" si="21"/>
        <v>0</v>
      </c>
      <c r="I97" s="29">
        <f t="shared" si="22"/>
        <v>0</v>
      </c>
      <c r="J97" s="29">
        <f t="shared" si="23"/>
        <v>0</v>
      </c>
      <c r="K97" s="29">
        <f t="shared" si="24"/>
        <v>0</v>
      </c>
      <c r="L97" s="29">
        <f t="shared" si="25"/>
        <v>0</v>
      </c>
      <c r="M97" s="29">
        <f t="shared" ca="1" si="17"/>
        <v>2.1371646873552554E-2</v>
      </c>
      <c r="N97" s="29">
        <f t="shared" ca="1" si="26"/>
        <v>0</v>
      </c>
      <c r="O97" s="20">
        <f t="shared" ca="1" si="27"/>
        <v>0</v>
      </c>
      <c r="P97" s="29">
        <f t="shared" ca="1" si="28"/>
        <v>0</v>
      </c>
      <c r="Q97" s="29">
        <f t="shared" ca="1" si="29"/>
        <v>0</v>
      </c>
      <c r="R97">
        <f t="shared" ca="1" si="18"/>
        <v>-2.1371646873552554E-2</v>
      </c>
    </row>
    <row r="98" spans="1:18" x14ac:dyDescent="0.2">
      <c r="A98" s="124"/>
      <c r="B98" s="124"/>
      <c r="C98" s="124"/>
      <c r="D98" s="126">
        <f t="shared" si="19"/>
        <v>0</v>
      </c>
      <c r="E98" s="126">
        <f t="shared" si="19"/>
        <v>0</v>
      </c>
      <c r="F98" s="29">
        <f t="shared" si="20"/>
        <v>0</v>
      </c>
      <c r="G98" s="29">
        <f t="shared" si="20"/>
        <v>0</v>
      </c>
      <c r="H98" s="29">
        <f t="shared" si="21"/>
        <v>0</v>
      </c>
      <c r="I98" s="29">
        <f t="shared" si="22"/>
        <v>0</v>
      </c>
      <c r="J98" s="29">
        <f t="shared" si="23"/>
        <v>0</v>
      </c>
      <c r="K98" s="29">
        <f t="shared" si="24"/>
        <v>0</v>
      </c>
      <c r="L98" s="29">
        <f t="shared" si="25"/>
        <v>0</v>
      </c>
      <c r="M98" s="29">
        <f t="shared" ca="1" si="17"/>
        <v>2.1371646873552554E-2</v>
      </c>
      <c r="N98" s="29">
        <f t="shared" ca="1" si="26"/>
        <v>0</v>
      </c>
      <c r="O98" s="20">
        <f t="shared" ca="1" si="27"/>
        <v>0</v>
      </c>
      <c r="P98" s="29">
        <f t="shared" ca="1" si="28"/>
        <v>0</v>
      </c>
      <c r="Q98" s="29">
        <f t="shared" ca="1" si="29"/>
        <v>0</v>
      </c>
      <c r="R98">
        <f t="shared" ca="1" si="18"/>
        <v>-2.1371646873552554E-2</v>
      </c>
    </row>
    <row r="99" spans="1:18" x14ac:dyDescent="0.2">
      <c r="A99" s="124"/>
      <c r="B99" s="124"/>
      <c r="C99" s="124"/>
      <c r="D99" s="126">
        <f t="shared" si="19"/>
        <v>0</v>
      </c>
      <c r="E99" s="126">
        <f t="shared" si="19"/>
        <v>0</v>
      </c>
      <c r="F99" s="29">
        <f t="shared" si="20"/>
        <v>0</v>
      </c>
      <c r="G99" s="29">
        <f t="shared" si="20"/>
        <v>0</v>
      </c>
      <c r="H99" s="29">
        <f t="shared" si="21"/>
        <v>0</v>
      </c>
      <c r="I99" s="29">
        <f t="shared" si="22"/>
        <v>0</v>
      </c>
      <c r="J99" s="29">
        <f t="shared" si="23"/>
        <v>0</v>
      </c>
      <c r="K99" s="29">
        <f t="shared" si="24"/>
        <v>0</v>
      </c>
      <c r="L99" s="29">
        <f t="shared" si="25"/>
        <v>0</v>
      </c>
      <c r="M99" s="29">
        <f t="shared" ca="1" si="17"/>
        <v>2.1371646873552554E-2</v>
      </c>
      <c r="N99" s="29">
        <f t="shared" ca="1" si="26"/>
        <v>0</v>
      </c>
      <c r="O99" s="20">
        <f t="shared" ca="1" si="27"/>
        <v>0</v>
      </c>
      <c r="P99" s="29">
        <f t="shared" ca="1" si="28"/>
        <v>0</v>
      </c>
      <c r="Q99" s="29">
        <f t="shared" ca="1" si="29"/>
        <v>0</v>
      </c>
      <c r="R99">
        <f t="shared" ca="1" si="18"/>
        <v>-2.1371646873552554E-2</v>
      </c>
    </row>
    <row r="100" spans="1:18" x14ac:dyDescent="0.2">
      <c r="A100" s="124"/>
      <c r="B100" s="124"/>
      <c r="C100" s="124"/>
      <c r="D100" s="126">
        <f t="shared" si="19"/>
        <v>0</v>
      </c>
      <c r="E100" s="126">
        <f t="shared" si="19"/>
        <v>0</v>
      </c>
      <c r="F100" s="29">
        <f t="shared" si="20"/>
        <v>0</v>
      </c>
      <c r="G100" s="29">
        <f t="shared" si="20"/>
        <v>0</v>
      </c>
      <c r="H100" s="29">
        <f t="shared" si="21"/>
        <v>0</v>
      </c>
      <c r="I100" s="29">
        <f t="shared" si="22"/>
        <v>0</v>
      </c>
      <c r="J100" s="29">
        <f t="shared" si="23"/>
        <v>0</v>
      </c>
      <c r="K100" s="29">
        <f t="shared" si="24"/>
        <v>0</v>
      </c>
      <c r="L100" s="29">
        <f t="shared" si="25"/>
        <v>0</v>
      </c>
      <c r="M100" s="29">
        <f t="shared" ca="1" si="17"/>
        <v>2.1371646873552554E-2</v>
      </c>
      <c r="N100" s="29">
        <f t="shared" ca="1" si="26"/>
        <v>0</v>
      </c>
      <c r="O100" s="20">
        <f t="shared" ca="1" si="27"/>
        <v>0</v>
      </c>
      <c r="P100" s="29">
        <f t="shared" ca="1" si="28"/>
        <v>0</v>
      </c>
      <c r="Q100" s="29">
        <f t="shared" ca="1" si="29"/>
        <v>0</v>
      </c>
      <c r="R100">
        <f t="shared" ca="1" si="18"/>
        <v>-2.1371646873552554E-2</v>
      </c>
    </row>
    <row r="101" spans="1:18" x14ac:dyDescent="0.2">
      <c r="A101" s="124"/>
      <c r="B101" s="124"/>
      <c r="C101" s="124"/>
      <c r="D101" s="126">
        <f t="shared" si="19"/>
        <v>0</v>
      </c>
      <c r="E101" s="126">
        <f t="shared" si="19"/>
        <v>0</v>
      </c>
      <c r="F101" s="29">
        <f t="shared" si="20"/>
        <v>0</v>
      </c>
      <c r="G101" s="29">
        <f t="shared" si="20"/>
        <v>0</v>
      </c>
      <c r="H101" s="29">
        <f t="shared" si="21"/>
        <v>0</v>
      </c>
      <c r="I101" s="29">
        <f t="shared" si="22"/>
        <v>0</v>
      </c>
      <c r="J101" s="29">
        <f t="shared" si="23"/>
        <v>0</v>
      </c>
      <c r="K101" s="29">
        <f t="shared" si="24"/>
        <v>0</v>
      </c>
      <c r="L101" s="29">
        <f t="shared" si="25"/>
        <v>0</v>
      </c>
      <c r="M101" s="29">
        <f t="shared" ca="1" si="17"/>
        <v>2.1371646873552554E-2</v>
      </c>
      <c r="N101" s="29">
        <f t="shared" ca="1" si="26"/>
        <v>0</v>
      </c>
      <c r="O101" s="20">
        <f t="shared" ca="1" si="27"/>
        <v>0</v>
      </c>
      <c r="P101" s="29">
        <f t="shared" ca="1" si="28"/>
        <v>0</v>
      </c>
      <c r="Q101" s="29">
        <f t="shared" ca="1" si="29"/>
        <v>0</v>
      </c>
      <c r="R101">
        <f t="shared" ca="1" si="18"/>
        <v>-2.1371646873552554E-2</v>
      </c>
    </row>
    <row r="102" spans="1:18" x14ac:dyDescent="0.2">
      <c r="A102" s="124"/>
      <c r="B102" s="124"/>
      <c r="C102" s="124"/>
      <c r="D102" s="126">
        <f t="shared" si="19"/>
        <v>0</v>
      </c>
      <c r="E102" s="126">
        <f t="shared" si="19"/>
        <v>0</v>
      </c>
      <c r="F102" s="29">
        <f t="shared" si="20"/>
        <v>0</v>
      </c>
      <c r="G102" s="29">
        <f t="shared" si="20"/>
        <v>0</v>
      </c>
      <c r="H102" s="29">
        <f t="shared" si="21"/>
        <v>0</v>
      </c>
      <c r="I102" s="29">
        <f t="shared" si="22"/>
        <v>0</v>
      </c>
      <c r="J102" s="29">
        <f t="shared" si="23"/>
        <v>0</v>
      </c>
      <c r="K102" s="29">
        <f t="shared" si="24"/>
        <v>0</v>
      </c>
      <c r="L102" s="29">
        <f t="shared" si="25"/>
        <v>0</v>
      </c>
      <c r="M102" s="29">
        <f t="shared" ca="1" si="17"/>
        <v>2.1371646873552554E-2</v>
      </c>
      <c r="N102" s="29">
        <f t="shared" ca="1" si="26"/>
        <v>0</v>
      </c>
      <c r="O102" s="20">
        <f t="shared" ca="1" si="27"/>
        <v>0</v>
      </c>
      <c r="P102" s="29">
        <f t="shared" ca="1" si="28"/>
        <v>0</v>
      </c>
      <c r="Q102" s="29">
        <f t="shared" ca="1" si="29"/>
        <v>0</v>
      </c>
      <c r="R102">
        <f t="shared" ca="1" si="18"/>
        <v>-2.1371646873552554E-2</v>
      </c>
    </row>
    <row r="103" spans="1:18" x14ac:dyDescent="0.2">
      <c r="A103" s="124"/>
      <c r="B103" s="124"/>
      <c r="C103" s="124"/>
      <c r="D103" s="126">
        <f t="shared" si="19"/>
        <v>0</v>
      </c>
      <c r="E103" s="126">
        <f t="shared" si="19"/>
        <v>0</v>
      </c>
      <c r="F103" s="29">
        <f t="shared" si="20"/>
        <v>0</v>
      </c>
      <c r="G103" s="29">
        <f t="shared" si="20"/>
        <v>0</v>
      </c>
      <c r="H103" s="29">
        <f t="shared" si="21"/>
        <v>0</v>
      </c>
      <c r="I103" s="29">
        <f t="shared" si="22"/>
        <v>0</v>
      </c>
      <c r="J103" s="29">
        <f t="shared" si="23"/>
        <v>0</v>
      </c>
      <c r="K103" s="29">
        <f t="shared" si="24"/>
        <v>0</v>
      </c>
      <c r="L103" s="29">
        <f t="shared" si="25"/>
        <v>0</v>
      </c>
      <c r="M103" s="29">
        <f t="shared" ca="1" si="17"/>
        <v>2.1371646873552554E-2</v>
      </c>
      <c r="N103" s="29">
        <f t="shared" ca="1" si="26"/>
        <v>0</v>
      </c>
      <c r="O103" s="20">
        <f t="shared" ca="1" si="27"/>
        <v>0</v>
      </c>
      <c r="P103" s="29">
        <f t="shared" ca="1" si="28"/>
        <v>0</v>
      </c>
      <c r="Q103" s="29">
        <f t="shared" ca="1" si="29"/>
        <v>0</v>
      </c>
      <c r="R103">
        <f t="shared" ca="1" si="18"/>
        <v>-2.1371646873552554E-2</v>
      </c>
    </row>
    <row r="104" spans="1:18" x14ac:dyDescent="0.2">
      <c r="A104" s="124"/>
      <c r="B104" s="124"/>
      <c r="C104" s="124"/>
      <c r="D104" s="126">
        <f t="shared" si="19"/>
        <v>0</v>
      </c>
      <c r="E104" s="126">
        <f t="shared" si="19"/>
        <v>0</v>
      </c>
      <c r="F104" s="29">
        <f t="shared" si="20"/>
        <v>0</v>
      </c>
      <c r="G104" s="29">
        <f t="shared" si="20"/>
        <v>0</v>
      </c>
      <c r="H104" s="29">
        <f t="shared" si="21"/>
        <v>0</v>
      </c>
      <c r="I104" s="29">
        <f t="shared" si="22"/>
        <v>0</v>
      </c>
      <c r="J104" s="29">
        <f t="shared" si="23"/>
        <v>0</v>
      </c>
      <c r="K104" s="29">
        <f t="shared" si="24"/>
        <v>0</v>
      </c>
      <c r="L104" s="29">
        <f t="shared" si="25"/>
        <v>0</v>
      </c>
      <c r="M104" s="29">
        <f t="shared" ca="1" si="17"/>
        <v>2.1371646873552554E-2</v>
      </c>
      <c r="N104" s="29">
        <f t="shared" ca="1" si="26"/>
        <v>0</v>
      </c>
      <c r="O104" s="20">
        <f t="shared" ca="1" si="27"/>
        <v>0</v>
      </c>
      <c r="P104" s="29">
        <f t="shared" ca="1" si="28"/>
        <v>0</v>
      </c>
      <c r="Q104" s="29">
        <f t="shared" ca="1" si="29"/>
        <v>0</v>
      </c>
      <c r="R104">
        <f t="shared" ca="1" si="18"/>
        <v>-2.1371646873552554E-2</v>
      </c>
    </row>
    <row r="105" spans="1:18" x14ac:dyDescent="0.2">
      <c r="A105" s="124"/>
      <c r="B105" s="124"/>
      <c r="C105" s="124"/>
      <c r="D105" s="126">
        <f t="shared" si="19"/>
        <v>0</v>
      </c>
      <c r="E105" s="126">
        <f t="shared" si="19"/>
        <v>0</v>
      </c>
      <c r="F105" s="29">
        <f t="shared" si="20"/>
        <v>0</v>
      </c>
      <c r="G105" s="29">
        <f t="shared" si="20"/>
        <v>0</v>
      </c>
      <c r="H105" s="29">
        <f t="shared" si="21"/>
        <v>0</v>
      </c>
      <c r="I105" s="29">
        <f t="shared" si="22"/>
        <v>0</v>
      </c>
      <c r="J105" s="29">
        <f t="shared" si="23"/>
        <v>0</v>
      </c>
      <c r="K105" s="29">
        <f t="shared" si="24"/>
        <v>0</v>
      </c>
      <c r="L105" s="29">
        <f t="shared" si="25"/>
        <v>0</v>
      </c>
      <c r="M105" s="29">
        <f t="shared" ca="1" si="17"/>
        <v>2.1371646873552554E-2</v>
      </c>
      <c r="N105" s="29">
        <f t="shared" ca="1" si="26"/>
        <v>0</v>
      </c>
      <c r="O105" s="20">
        <f t="shared" ca="1" si="27"/>
        <v>0</v>
      </c>
      <c r="P105" s="29">
        <f t="shared" ca="1" si="28"/>
        <v>0</v>
      </c>
      <c r="Q105" s="29">
        <f t="shared" ca="1" si="29"/>
        <v>0</v>
      </c>
      <c r="R105">
        <f t="shared" ca="1" si="18"/>
        <v>-2.1371646873552554E-2</v>
      </c>
    </row>
    <row r="106" spans="1:18" x14ac:dyDescent="0.2">
      <c r="A106" s="124"/>
      <c r="B106" s="124"/>
      <c r="C106" s="124"/>
      <c r="D106" s="126">
        <f t="shared" si="19"/>
        <v>0</v>
      </c>
      <c r="E106" s="126">
        <f t="shared" si="19"/>
        <v>0</v>
      </c>
      <c r="F106" s="29">
        <f t="shared" si="20"/>
        <v>0</v>
      </c>
      <c r="G106" s="29">
        <f t="shared" si="20"/>
        <v>0</v>
      </c>
      <c r="H106" s="29">
        <f t="shared" si="21"/>
        <v>0</v>
      </c>
      <c r="I106" s="29">
        <f t="shared" si="22"/>
        <v>0</v>
      </c>
      <c r="J106" s="29">
        <f t="shared" si="23"/>
        <v>0</v>
      </c>
      <c r="K106" s="29">
        <f t="shared" si="24"/>
        <v>0</v>
      </c>
      <c r="L106" s="29">
        <f t="shared" si="25"/>
        <v>0</v>
      </c>
      <c r="M106" s="29">
        <f t="shared" ca="1" si="17"/>
        <v>2.1371646873552554E-2</v>
      </c>
      <c r="N106" s="29">
        <f t="shared" ca="1" si="26"/>
        <v>0</v>
      </c>
      <c r="O106" s="20">
        <f t="shared" ca="1" si="27"/>
        <v>0</v>
      </c>
      <c r="P106" s="29">
        <f t="shared" ca="1" si="28"/>
        <v>0</v>
      </c>
      <c r="Q106" s="29">
        <f t="shared" ca="1" si="29"/>
        <v>0</v>
      </c>
      <c r="R106">
        <f t="shared" ca="1" si="18"/>
        <v>-2.1371646873552554E-2</v>
      </c>
    </row>
    <row r="107" spans="1:18" x14ac:dyDescent="0.2">
      <c r="A107" s="124"/>
      <c r="B107" s="124"/>
      <c r="C107" s="124"/>
      <c r="D107" s="126">
        <f t="shared" si="19"/>
        <v>0</v>
      </c>
      <c r="E107" s="126">
        <f t="shared" si="19"/>
        <v>0</v>
      </c>
      <c r="F107" s="29">
        <f t="shared" si="20"/>
        <v>0</v>
      </c>
      <c r="G107" s="29">
        <f t="shared" si="20"/>
        <v>0</v>
      </c>
      <c r="H107" s="29">
        <f t="shared" si="21"/>
        <v>0</v>
      </c>
      <c r="I107" s="29">
        <f t="shared" si="22"/>
        <v>0</v>
      </c>
      <c r="J107" s="29">
        <f t="shared" si="23"/>
        <v>0</v>
      </c>
      <c r="K107" s="29">
        <f t="shared" si="24"/>
        <v>0</v>
      </c>
      <c r="L107" s="29">
        <f t="shared" si="25"/>
        <v>0</v>
      </c>
      <c r="M107" s="29">
        <f t="shared" ca="1" si="17"/>
        <v>2.1371646873552554E-2</v>
      </c>
      <c r="N107" s="29">
        <f t="shared" ca="1" si="26"/>
        <v>0</v>
      </c>
      <c r="O107" s="20">
        <f t="shared" ca="1" si="27"/>
        <v>0</v>
      </c>
      <c r="P107" s="29">
        <f t="shared" ca="1" si="28"/>
        <v>0</v>
      </c>
      <c r="Q107" s="29">
        <f t="shared" ca="1" si="29"/>
        <v>0</v>
      </c>
      <c r="R107">
        <f t="shared" ca="1" si="18"/>
        <v>-2.1371646873552554E-2</v>
      </c>
    </row>
    <row r="108" spans="1:18" x14ac:dyDescent="0.2">
      <c r="A108" s="124"/>
      <c r="B108" s="124"/>
      <c r="C108" s="124"/>
      <c r="D108" s="126">
        <f t="shared" si="19"/>
        <v>0</v>
      </c>
      <c r="E108" s="126">
        <f t="shared" si="19"/>
        <v>0</v>
      </c>
      <c r="F108" s="29">
        <f t="shared" si="20"/>
        <v>0</v>
      </c>
      <c r="G108" s="29">
        <f t="shared" si="20"/>
        <v>0</v>
      </c>
      <c r="H108" s="29">
        <f t="shared" si="21"/>
        <v>0</v>
      </c>
      <c r="I108" s="29">
        <f t="shared" si="22"/>
        <v>0</v>
      </c>
      <c r="J108" s="29">
        <f t="shared" si="23"/>
        <v>0</v>
      </c>
      <c r="K108" s="29">
        <f t="shared" si="24"/>
        <v>0</v>
      </c>
      <c r="L108" s="29">
        <f t="shared" si="25"/>
        <v>0</v>
      </c>
      <c r="M108" s="29">
        <f t="shared" ca="1" si="17"/>
        <v>2.1371646873552554E-2</v>
      </c>
      <c r="N108" s="29">
        <f t="shared" ca="1" si="26"/>
        <v>0</v>
      </c>
      <c r="O108" s="20">
        <f t="shared" ca="1" si="27"/>
        <v>0</v>
      </c>
      <c r="P108" s="29">
        <f t="shared" ca="1" si="28"/>
        <v>0</v>
      </c>
      <c r="Q108" s="29">
        <f t="shared" ca="1" si="29"/>
        <v>0</v>
      </c>
      <c r="R108">
        <f t="shared" ca="1" si="18"/>
        <v>-2.1371646873552554E-2</v>
      </c>
    </row>
    <row r="109" spans="1:18" x14ac:dyDescent="0.2">
      <c r="A109" s="124"/>
      <c r="B109" s="124"/>
      <c r="C109" s="124"/>
      <c r="D109" s="126">
        <f t="shared" si="19"/>
        <v>0</v>
      </c>
      <c r="E109" s="126">
        <f t="shared" si="19"/>
        <v>0</v>
      </c>
      <c r="F109" s="29">
        <f t="shared" si="20"/>
        <v>0</v>
      </c>
      <c r="G109" s="29">
        <f t="shared" si="20"/>
        <v>0</v>
      </c>
      <c r="H109" s="29">
        <f t="shared" si="21"/>
        <v>0</v>
      </c>
      <c r="I109" s="29">
        <f t="shared" si="22"/>
        <v>0</v>
      </c>
      <c r="J109" s="29">
        <f t="shared" si="23"/>
        <v>0</v>
      </c>
      <c r="K109" s="29">
        <f t="shared" si="24"/>
        <v>0</v>
      </c>
      <c r="L109" s="29">
        <f t="shared" si="25"/>
        <v>0</v>
      </c>
      <c r="M109" s="29">
        <f t="shared" ca="1" si="17"/>
        <v>2.1371646873552554E-2</v>
      </c>
      <c r="N109" s="29">
        <f t="shared" ca="1" si="26"/>
        <v>0</v>
      </c>
      <c r="O109" s="20">
        <f t="shared" ca="1" si="27"/>
        <v>0</v>
      </c>
      <c r="P109" s="29">
        <f t="shared" ca="1" si="28"/>
        <v>0</v>
      </c>
      <c r="Q109" s="29">
        <f t="shared" ca="1" si="29"/>
        <v>0</v>
      </c>
      <c r="R109">
        <f t="shared" ca="1" si="18"/>
        <v>-2.1371646873552554E-2</v>
      </c>
    </row>
    <row r="110" spans="1:18" x14ac:dyDescent="0.2">
      <c r="A110" s="124"/>
      <c r="B110" s="124"/>
      <c r="C110" s="124"/>
      <c r="D110" s="126">
        <f t="shared" si="19"/>
        <v>0</v>
      </c>
      <c r="E110" s="126">
        <f t="shared" si="19"/>
        <v>0</v>
      </c>
      <c r="F110" s="29">
        <f t="shared" si="20"/>
        <v>0</v>
      </c>
      <c r="G110" s="29">
        <f t="shared" si="20"/>
        <v>0</v>
      </c>
      <c r="H110" s="29">
        <f t="shared" si="21"/>
        <v>0</v>
      </c>
      <c r="I110" s="29">
        <f t="shared" si="22"/>
        <v>0</v>
      </c>
      <c r="J110" s="29">
        <f t="shared" si="23"/>
        <v>0</v>
      </c>
      <c r="K110" s="29">
        <f t="shared" si="24"/>
        <v>0</v>
      </c>
      <c r="L110" s="29">
        <f t="shared" si="25"/>
        <v>0</v>
      </c>
      <c r="M110" s="29">
        <f t="shared" ca="1" si="17"/>
        <v>2.1371646873552554E-2</v>
      </c>
      <c r="N110" s="29">
        <f t="shared" ca="1" si="26"/>
        <v>0</v>
      </c>
      <c r="O110" s="20">
        <f t="shared" ca="1" si="27"/>
        <v>0</v>
      </c>
      <c r="P110" s="29">
        <f t="shared" ca="1" si="28"/>
        <v>0</v>
      </c>
      <c r="Q110" s="29">
        <f t="shared" ca="1" si="29"/>
        <v>0</v>
      </c>
      <c r="R110">
        <f t="shared" ca="1" si="18"/>
        <v>-2.1371646873552554E-2</v>
      </c>
    </row>
    <row r="111" spans="1:18" x14ac:dyDescent="0.2">
      <c r="A111" s="124"/>
      <c r="B111" s="124"/>
      <c r="C111" s="124"/>
      <c r="D111" s="126">
        <f t="shared" si="19"/>
        <v>0</v>
      </c>
      <c r="E111" s="126">
        <f t="shared" si="19"/>
        <v>0</v>
      </c>
      <c r="F111" s="29">
        <f t="shared" si="20"/>
        <v>0</v>
      </c>
      <c r="G111" s="29">
        <f t="shared" si="20"/>
        <v>0</v>
      </c>
      <c r="H111" s="29">
        <f t="shared" si="21"/>
        <v>0</v>
      </c>
      <c r="I111" s="29">
        <f t="shared" si="22"/>
        <v>0</v>
      </c>
      <c r="J111" s="29">
        <f t="shared" si="23"/>
        <v>0</v>
      </c>
      <c r="K111" s="29">
        <f t="shared" si="24"/>
        <v>0</v>
      </c>
      <c r="L111" s="29">
        <f t="shared" si="25"/>
        <v>0</v>
      </c>
      <c r="M111" s="29">
        <f t="shared" ca="1" si="17"/>
        <v>2.1371646873552554E-2</v>
      </c>
      <c r="N111" s="29">
        <f t="shared" ca="1" si="26"/>
        <v>0</v>
      </c>
      <c r="O111" s="20">
        <f t="shared" ca="1" si="27"/>
        <v>0</v>
      </c>
      <c r="P111" s="29">
        <f t="shared" ca="1" si="28"/>
        <v>0</v>
      </c>
      <c r="Q111" s="29">
        <f t="shared" ca="1" si="29"/>
        <v>0</v>
      </c>
      <c r="R111">
        <f t="shared" ca="1" si="18"/>
        <v>-2.1371646873552554E-2</v>
      </c>
    </row>
    <row r="112" spans="1:18" x14ac:dyDescent="0.2">
      <c r="A112" s="124"/>
      <c r="B112" s="124"/>
      <c r="C112" s="124"/>
      <c r="D112" s="126">
        <f t="shared" si="19"/>
        <v>0</v>
      </c>
      <c r="E112" s="126">
        <f t="shared" si="19"/>
        <v>0</v>
      </c>
      <c r="F112" s="29">
        <f t="shared" si="20"/>
        <v>0</v>
      </c>
      <c r="G112" s="29">
        <f t="shared" si="20"/>
        <v>0</v>
      </c>
      <c r="H112" s="29">
        <f t="shared" si="21"/>
        <v>0</v>
      </c>
      <c r="I112" s="29">
        <f t="shared" si="22"/>
        <v>0</v>
      </c>
      <c r="J112" s="29">
        <f t="shared" si="23"/>
        <v>0</v>
      </c>
      <c r="K112" s="29">
        <f t="shared" si="24"/>
        <v>0</v>
      </c>
      <c r="L112" s="29">
        <f t="shared" si="25"/>
        <v>0</v>
      </c>
      <c r="M112" s="29">
        <f t="shared" ca="1" si="17"/>
        <v>2.1371646873552554E-2</v>
      </c>
      <c r="N112" s="29">
        <f t="shared" ca="1" si="26"/>
        <v>0</v>
      </c>
      <c r="O112" s="20">
        <f t="shared" ca="1" si="27"/>
        <v>0</v>
      </c>
      <c r="P112" s="29">
        <f t="shared" ca="1" si="28"/>
        <v>0</v>
      </c>
      <c r="Q112" s="29">
        <f t="shared" ca="1" si="29"/>
        <v>0</v>
      </c>
      <c r="R112">
        <f t="shared" ca="1" si="18"/>
        <v>-2.1371646873552554E-2</v>
      </c>
    </row>
    <row r="113" spans="1:18" x14ac:dyDescent="0.2">
      <c r="A113" s="124"/>
      <c r="B113" s="124"/>
      <c r="C113" s="124"/>
      <c r="D113" s="126">
        <f t="shared" si="19"/>
        <v>0</v>
      </c>
      <c r="E113" s="126">
        <f t="shared" si="19"/>
        <v>0</v>
      </c>
      <c r="F113" s="29">
        <f t="shared" si="20"/>
        <v>0</v>
      </c>
      <c r="G113" s="29">
        <f t="shared" si="20"/>
        <v>0</v>
      </c>
      <c r="H113" s="29">
        <f t="shared" si="21"/>
        <v>0</v>
      </c>
      <c r="I113" s="29">
        <f t="shared" si="22"/>
        <v>0</v>
      </c>
      <c r="J113" s="29">
        <f t="shared" si="23"/>
        <v>0</v>
      </c>
      <c r="K113" s="29">
        <f t="shared" si="24"/>
        <v>0</v>
      </c>
      <c r="L113" s="29">
        <f t="shared" si="25"/>
        <v>0</v>
      </c>
      <c r="M113" s="29">
        <f t="shared" ca="1" si="17"/>
        <v>2.1371646873552554E-2</v>
      </c>
      <c r="N113" s="29">
        <f t="shared" ca="1" si="26"/>
        <v>0</v>
      </c>
      <c r="O113" s="20">
        <f t="shared" ca="1" si="27"/>
        <v>0</v>
      </c>
      <c r="P113" s="29">
        <f t="shared" ca="1" si="28"/>
        <v>0</v>
      </c>
      <c r="Q113" s="29">
        <f t="shared" ca="1" si="29"/>
        <v>0</v>
      </c>
      <c r="R113">
        <f t="shared" ca="1" si="18"/>
        <v>-2.1371646873552554E-2</v>
      </c>
    </row>
    <row r="114" spans="1:18" x14ac:dyDescent="0.2">
      <c r="A114" s="124"/>
      <c r="B114" s="124"/>
      <c r="C114" s="124"/>
      <c r="D114" s="126">
        <f t="shared" si="19"/>
        <v>0</v>
      </c>
      <c r="E114" s="126">
        <f t="shared" si="19"/>
        <v>0</v>
      </c>
      <c r="F114" s="29">
        <f t="shared" si="20"/>
        <v>0</v>
      </c>
      <c r="G114" s="29">
        <f t="shared" si="20"/>
        <v>0</v>
      </c>
      <c r="H114" s="29">
        <f t="shared" si="21"/>
        <v>0</v>
      </c>
      <c r="I114" s="29">
        <f t="shared" si="22"/>
        <v>0</v>
      </c>
      <c r="J114" s="29">
        <f t="shared" si="23"/>
        <v>0</v>
      </c>
      <c r="K114" s="29">
        <f t="shared" si="24"/>
        <v>0</v>
      </c>
      <c r="L114" s="29">
        <f t="shared" si="25"/>
        <v>0</v>
      </c>
      <c r="M114" s="29">
        <f t="shared" ca="1" si="17"/>
        <v>2.1371646873552554E-2</v>
      </c>
      <c r="N114" s="29">
        <f t="shared" ca="1" si="26"/>
        <v>0</v>
      </c>
      <c r="O114" s="20">
        <f t="shared" ca="1" si="27"/>
        <v>0</v>
      </c>
      <c r="P114" s="29">
        <f t="shared" ca="1" si="28"/>
        <v>0</v>
      </c>
      <c r="Q114" s="29">
        <f t="shared" ca="1" si="29"/>
        <v>0</v>
      </c>
      <c r="R114">
        <f t="shared" ca="1" si="18"/>
        <v>-2.1371646873552554E-2</v>
      </c>
    </row>
    <row r="115" spans="1:18" x14ac:dyDescent="0.2">
      <c r="A115" s="124"/>
      <c r="B115" s="124"/>
      <c r="C115" s="124"/>
      <c r="D115" s="126">
        <f t="shared" si="19"/>
        <v>0</v>
      </c>
      <c r="E115" s="126">
        <f t="shared" si="19"/>
        <v>0</v>
      </c>
      <c r="F115" s="29">
        <f t="shared" si="20"/>
        <v>0</v>
      </c>
      <c r="G115" s="29">
        <f t="shared" si="20"/>
        <v>0</v>
      </c>
      <c r="H115" s="29">
        <f t="shared" si="21"/>
        <v>0</v>
      </c>
      <c r="I115" s="29">
        <f t="shared" si="22"/>
        <v>0</v>
      </c>
      <c r="J115" s="29">
        <f t="shared" si="23"/>
        <v>0</v>
      </c>
      <c r="K115" s="29">
        <f t="shared" si="24"/>
        <v>0</v>
      </c>
      <c r="L115" s="29">
        <f t="shared" si="25"/>
        <v>0</v>
      </c>
      <c r="M115" s="29">
        <f t="shared" ca="1" si="17"/>
        <v>2.1371646873552554E-2</v>
      </c>
      <c r="N115" s="29">
        <f t="shared" ca="1" si="26"/>
        <v>0</v>
      </c>
      <c r="O115" s="20">
        <f t="shared" ca="1" si="27"/>
        <v>0</v>
      </c>
      <c r="P115" s="29">
        <f t="shared" ca="1" si="28"/>
        <v>0</v>
      </c>
      <c r="Q115" s="29">
        <f t="shared" ca="1" si="29"/>
        <v>0</v>
      </c>
      <c r="R115">
        <f t="shared" ca="1" si="18"/>
        <v>-2.1371646873552554E-2</v>
      </c>
    </row>
    <row r="116" spans="1:18" x14ac:dyDescent="0.2">
      <c r="A116" s="124"/>
      <c r="B116" s="124"/>
      <c r="C116" s="124"/>
      <c r="D116" s="126">
        <f t="shared" si="19"/>
        <v>0</v>
      </c>
      <c r="E116" s="126">
        <f t="shared" si="19"/>
        <v>0</v>
      </c>
      <c r="F116" s="29">
        <f t="shared" si="20"/>
        <v>0</v>
      </c>
      <c r="G116" s="29">
        <f t="shared" si="20"/>
        <v>0</v>
      </c>
      <c r="H116" s="29">
        <f t="shared" si="21"/>
        <v>0</v>
      </c>
      <c r="I116" s="29">
        <f t="shared" si="22"/>
        <v>0</v>
      </c>
      <c r="J116" s="29">
        <f t="shared" si="23"/>
        <v>0</v>
      </c>
      <c r="K116" s="29">
        <f t="shared" si="24"/>
        <v>0</v>
      </c>
      <c r="L116" s="29">
        <f t="shared" si="25"/>
        <v>0</v>
      </c>
      <c r="M116" s="29">
        <f t="shared" ca="1" si="17"/>
        <v>2.1371646873552554E-2</v>
      </c>
      <c r="N116" s="29">
        <f t="shared" ca="1" si="26"/>
        <v>0</v>
      </c>
      <c r="O116" s="20">
        <f t="shared" ca="1" si="27"/>
        <v>0</v>
      </c>
      <c r="P116" s="29">
        <f t="shared" ca="1" si="28"/>
        <v>0</v>
      </c>
      <c r="Q116" s="29">
        <f t="shared" ca="1" si="29"/>
        <v>0</v>
      </c>
      <c r="R116">
        <f t="shared" ca="1" si="18"/>
        <v>-2.1371646873552554E-2</v>
      </c>
    </row>
    <row r="117" spans="1:18" x14ac:dyDescent="0.2">
      <c r="A117" s="124"/>
      <c r="B117" s="124"/>
      <c r="C117" s="124"/>
      <c r="D117" s="126">
        <f t="shared" si="19"/>
        <v>0</v>
      </c>
      <c r="E117" s="126">
        <f t="shared" si="19"/>
        <v>0</v>
      </c>
      <c r="F117" s="29">
        <f t="shared" si="20"/>
        <v>0</v>
      </c>
      <c r="G117" s="29">
        <f t="shared" si="20"/>
        <v>0</v>
      </c>
      <c r="H117" s="29">
        <f t="shared" si="21"/>
        <v>0</v>
      </c>
      <c r="I117" s="29">
        <f t="shared" si="22"/>
        <v>0</v>
      </c>
      <c r="J117" s="29">
        <f t="shared" si="23"/>
        <v>0</v>
      </c>
      <c r="K117" s="29">
        <f t="shared" si="24"/>
        <v>0</v>
      </c>
      <c r="L117" s="29">
        <f t="shared" si="25"/>
        <v>0</v>
      </c>
      <c r="M117" s="29">
        <f t="shared" ca="1" si="17"/>
        <v>2.1371646873552554E-2</v>
      </c>
      <c r="N117" s="29">
        <f t="shared" ca="1" si="26"/>
        <v>0</v>
      </c>
      <c r="O117" s="20">
        <f t="shared" ca="1" si="27"/>
        <v>0</v>
      </c>
      <c r="P117" s="29">
        <f t="shared" ca="1" si="28"/>
        <v>0</v>
      </c>
      <c r="Q117" s="29">
        <f t="shared" ca="1" si="29"/>
        <v>0</v>
      </c>
      <c r="R117">
        <f t="shared" ca="1" si="18"/>
        <v>-2.1371646873552554E-2</v>
      </c>
    </row>
    <row r="118" spans="1:18" x14ac:dyDescent="0.2">
      <c r="A118" s="124"/>
      <c r="B118" s="124"/>
      <c r="C118" s="124"/>
      <c r="D118" s="126">
        <f t="shared" si="19"/>
        <v>0</v>
      </c>
      <c r="E118" s="126">
        <f t="shared" si="19"/>
        <v>0</v>
      </c>
      <c r="F118" s="29">
        <f t="shared" si="20"/>
        <v>0</v>
      </c>
      <c r="G118" s="29">
        <f t="shared" si="20"/>
        <v>0</v>
      </c>
      <c r="H118" s="29">
        <f t="shared" si="21"/>
        <v>0</v>
      </c>
      <c r="I118" s="29">
        <f t="shared" si="22"/>
        <v>0</v>
      </c>
      <c r="J118" s="29">
        <f t="shared" si="23"/>
        <v>0</v>
      </c>
      <c r="K118" s="29">
        <f t="shared" si="24"/>
        <v>0</v>
      </c>
      <c r="L118" s="29">
        <f t="shared" si="25"/>
        <v>0</v>
      </c>
      <c r="M118" s="29">
        <f t="shared" ca="1" si="17"/>
        <v>2.1371646873552554E-2</v>
      </c>
      <c r="N118" s="29">
        <f t="shared" ca="1" si="26"/>
        <v>0</v>
      </c>
      <c r="O118" s="20">
        <f t="shared" ca="1" si="27"/>
        <v>0</v>
      </c>
      <c r="P118" s="29">
        <f t="shared" ca="1" si="28"/>
        <v>0</v>
      </c>
      <c r="Q118" s="29">
        <f t="shared" ca="1" si="29"/>
        <v>0</v>
      </c>
      <c r="R118">
        <f t="shared" ca="1" si="18"/>
        <v>-2.1371646873552554E-2</v>
      </c>
    </row>
    <row r="119" spans="1:18" x14ac:dyDescent="0.2">
      <c r="A119" s="124"/>
      <c r="B119" s="124"/>
      <c r="C119" s="124"/>
      <c r="D119" s="126">
        <f t="shared" si="19"/>
        <v>0</v>
      </c>
      <c r="E119" s="126">
        <f t="shared" si="19"/>
        <v>0</v>
      </c>
      <c r="F119" s="29">
        <f t="shared" si="20"/>
        <v>0</v>
      </c>
      <c r="G119" s="29">
        <f t="shared" si="20"/>
        <v>0</v>
      </c>
      <c r="H119" s="29">
        <f t="shared" si="21"/>
        <v>0</v>
      </c>
      <c r="I119" s="29">
        <f t="shared" si="22"/>
        <v>0</v>
      </c>
      <c r="J119" s="29">
        <f t="shared" si="23"/>
        <v>0</v>
      </c>
      <c r="K119" s="29">
        <f t="shared" si="24"/>
        <v>0</v>
      </c>
      <c r="L119" s="29">
        <f t="shared" si="25"/>
        <v>0</v>
      </c>
      <c r="M119" s="29">
        <f t="shared" ca="1" si="17"/>
        <v>2.1371646873552554E-2</v>
      </c>
      <c r="N119" s="29">
        <f t="shared" ca="1" si="26"/>
        <v>0</v>
      </c>
      <c r="O119" s="20">
        <f t="shared" ca="1" si="27"/>
        <v>0</v>
      </c>
      <c r="P119" s="29">
        <f t="shared" ca="1" si="28"/>
        <v>0</v>
      </c>
      <c r="Q119" s="29">
        <f t="shared" ca="1" si="29"/>
        <v>0</v>
      </c>
      <c r="R119">
        <f t="shared" ca="1" si="18"/>
        <v>-2.1371646873552554E-2</v>
      </c>
    </row>
    <row r="120" spans="1:18" x14ac:dyDescent="0.2">
      <c r="A120" s="124"/>
      <c r="B120" s="124"/>
      <c r="C120" s="124"/>
      <c r="D120" s="126">
        <f t="shared" si="19"/>
        <v>0</v>
      </c>
      <c r="E120" s="126">
        <f t="shared" si="19"/>
        <v>0</v>
      </c>
      <c r="F120" s="29">
        <f t="shared" si="20"/>
        <v>0</v>
      </c>
      <c r="G120" s="29">
        <f t="shared" si="20"/>
        <v>0</v>
      </c>
      <c r="H120" s="29">
        <f t="shared" si="21"/>
        <v>0</v>
      </c>
      <c r="I120" s="29">
        <f t="shared" si="22"/>
        <v>0</v>
      </c>
      <c r="J120" s="29">
        <f t="shared" si="23"/>
        <v>0</v>
      </c>
      <c r="K120" s="29">
        <f t="shared" si="24"/>
        <v>0</v>
      </c>
      <c r="L120" s="29">
        <f t="shared" si="25"/>
        <v>0</v>
      </c>
      <c r="M120" s="29">
        <f t="shared" ca="1" si="17"/>
        <v>2.1371646873552554E-2</v>
      </c>
      <c r="N120" s="29">
        <f t="shared" ca="1" si="26"/>
        <v>0</v>
      </c>
      <c r="O120" s="20">
        <f t="shared" ca="1" si="27"/>
        <v>0</v>
      </c>
      <c r="P120" s="29">
        <f t="shared" ca="1" si="28"/>
        <v>0</v>
      </c>
      <c r="Q120" s="29">
        <f t="shared" ca="1" si="29"/>
        <v>0</v>
      </c>
      <c r="R120">
        <f t="shared" ca="1" si="18"/>
        <v>-2.1371646873552554E-2</v>
      </c>
    </row>
    <row r="121" spans="1:18" x14ac:dyDescent="0.2">
      <c r="A121" s="124"/>
      <c r="B121" s="124"/>
      <c r="C121" s="124"/>
      <c r="D121" s="126">
        <f t="shared" si="19"/>
        <v>0</v>
      </c>
      <c r="E121" s="126">
        <f t="shared" si="19"/>
        <v>0</v>
      </c>
      <c r="F121" s="29">
        <f t="shared" si="20"/>
        <v>0</v>
      </c>
      <c r="G121" s="29">
        <f t="shared" si="20"/>
        <v>0</v>
      </c>
      <c r="H121" s="29">
        <f t="shared" si="21"/>
        <v>0</v>
      </c>
      <c r="I121" s="29">
        <f t="shared" si="22"/>
        <v>0</v>
      </c>
      <c r="J121" s="29">
        <f t="shared" si="23"/>
        <v>0</v>
      </c>
      <c r="K121" s="29">
        <f t="shared" si="24"/>
        <v>0</v>
      </c>
      <c r="L121" s="29">
        <f t="shared" si="25"/>
        <v>0</v>
      </c>
      <c r="M121" s="29">
        <f t="shared" ca="1" si="17"/>
        <v>2.1371646873552554E-2</v>
      </c>
      <c r="N121" s="29">
        <f t="shared" ca="1" si="26"/>
        <v>0</v>
      </c>
      <c r="O121" s="20">
        <f t="shared" ca="1" si="27"/>
        <v>0</v>
      </c>
      <c r="P121" s="29">
        <f t="shared" ca="1" si="28"/>
        <v>0</v>
      </c>
      <c r="Q121" s="29">
        <f t="shared" ca="1" si="29"/>
        <v>0</v>
      </c>
      <c r="R121">
        <f t="shared" ca="1" si="18"/>
        <v>-2.1371646873552554E-2</v>
      </c>
    </row>
    <row r="122" spans="1:18" x14ac:dyDescent="0.2">
      <c r="A122" s="124"/>
      <c r="B122" s="124"/>
      <c r="C122" s="124"/>
      <c r="D122" s="126">
        <f t="shared" si="19"/>
        <v>0</v>
      </c>
      <c r="E122" s="126">
        <f t="shared" si="19"/>
        <v>0</v>
      </c>
      <c r="F122" s="29">
        <f t="shared" si="20"/>
        <v>0</v>
      </c>
      <c r="G122" s="29">
        <f t="shared" si="20"/>
        <v>0</v>
      </c>
      <c r="H122" s="29">
        <f t="shared" si="21"/>
        <v>0</v>
      </c>
      <c r="I122" s="29">
        <f t="shared" si="22"/>
        <v>0</v>
      </c>
      <c r="J122" s="29">
        <f t="shared" si="23"/>
        <v>0</v>
      </c>
      <c r="K122" s="29">
        <f t="shared" si="24"/>
        <v>0</v>
      </c>
      <c r="L122" s="29">
        <f t="shared" si="25"/>
        <v>0</v>
      </c>
      <c r="M122" s="29">
        <f t="shared" ca="1" si="17"/>
        <v>2.1371646873552554E-2</v>
      </c>
      <c r="N122" s="29">
        <f t="shared" ca="1" si="26"/>
        <v>0</v>
      </c>
      <c r="O122" s="20">
        <f t="shared" ca="1" si="27"/>
        <v>0</v>
      </c>
      <c r="P122" s="29">
        <f t="shared" ca="1" si="28"/>
        <v>0</v>
      </c>
      <c r="Q122" s="29">
        <f t="shared" ca="1" si="29"/>
        <v>0</v>
      </c>
      <c r="R122">
        <f t="shared" ca="1" si="18"/>
        <v>-2.1371646873552554E-2</v>
      </c>
    </row>
    <row r="123" spans="1:18" x14ac:dyDescent="0.2">
      <c r="A123" s="124"/>
      <c r="B123" s="124"/>
      <c r="C123" s="124"/>
      <c r="D123" s="126">
        <f t="shared" si="19"/>
        <v>0</v>
      </c>
      <c r="E123" s="126">
        <f t="shared" si="19"/>
        <v>0</v>
      </c>
      <c r="F123" s="29">
        <f t="shared" si="20"/>
        <v>0</v>
      </c>
      <c r="G123" s="29">
        <f t="shared" si="20"/>
        <v>0</v>
      </c>
      <c r="H123" s="29">
        <f t="shared" si="21"/>
        <v>0</v>
      </c>
      <c r="I123" s="29">
        <f t="shared" si="22"/>
        <v>0</v>
      </c>
      <c r="J123" s="29">
        <f t="shared" si="23"/>
        <v>0</v>
      </c>
      <c r="K123" s="29">
        <f t="shared" si="24"/>
        <v>0</v>
      </c>
      <c r="L123" s="29">
        <f t="shared" si="25"/>
        <v>0</v>
      </c>
      <c r="M123" s="29">
        <f t="shared" ca="1" si="17"/>
        <v>2.1371646873552554E-2</v>
      </c>
      <c r="N123" s="29">
        <f t="shared" ca="1" si="26"/>
        <v>0</v>
      </c>
      <c r="O123" s="20">
        <f t="shared" ca="1" si="27"/>
        <v>0</v>
      </c>
      <c r="P123" s="29">
        <f t="shared" ca="1" si="28"/>
        <v>0</v>
      </c>
      <c r="Q123" s="29">
        <f t="shared" ca="1" si="29"/>
        <v>0</v>
      </c>
      <c r="R123">
        <f t="shared" ca="1" si="18"/>
        <v>-2.1371646873552554E-2</v>
      </c>
    </row>
    <row r="124" spans="1:18" x14ac:dyDescent="0.2">
      <c r="A124" s="124"/>
      <c r="B124" s="124"/>
      <c r="C124" s="124"/>
      <c r="D124" s="126">
        <f t="shared" si="19"/>
        <v>0</v>
      </c>
      <c r="E124" s="126">
        <f t="shared" si="19"/>
        <v>0</v>
      </c>
      <c r="F124" s="29">
        <f t="shared" si="20"/>
        <v>0</v>
      </c>
      <c r="G124" s="29">
        <f t="shared" si="20"/>
        <v>0</v>
      </c>
      <c r="H124" s="29">
        <f t="shared" si="21"/>
        <v>0</v>
      </c>
      <c r="I124" s="29">
        <f t="shared" si="22"/>
        <v>0</v>
      </c>
      <c r="J124" s="29">
        <f t="shared" si="23"/>
        <v>0</v>
      </c>
      <c r="K124" s="29">
        <f t="shared" si="24"/>
        <v>0</v>
      </c>
      <c r="L124" s="29">
        <f t="shared" si="25"/>
        <v>0</v>
      </c>
      <c r="M124" s="29">
        <f t="shared" ca="1" si="17"/>
        <v>2.1371646873552554E-2</v>
      </c>
      <c r="N124" s="29">
        <f t="shared" ca="1" si="26"/>
        <v>0</v>
      </c>
      <c r="O124" s="20">
        <f t="shared" ca="1" si="27"/>
        <v>0</v>
      </c>
      <c r="P124" s="29">
        <f t="shared" ca="1" si="28"/>
        <v>0</v>
      </c>
      <c r="Q124" s="29">
        <f t="shared" ca="1" si="29"/>
        <v>0</v>
      </c>
      <c r="R124">
        <f t="shared" ca="1" si="18"/>
        <v>-2.1371646873552554E-2</v>
      </c>
    </row>
    <row r="125" spans="1:18" x14ac:dyDescent="0.2">
      <c r="A125" s="124"/>
      <c r="B125" s="124"/>
      <c r="C125" s="124"/>
      <c r="D125" s="126">
        <f t="shared" si="19"/>
        <v>0</v>
      </c>
      <c r="E125" s="126">
        <f t="shared" si="19"/>
        <v>0</v>
      </c>
      <c r="F125" s="29">
        <f t="shared" si="20"/>
        <v>0</v>
      </c>
      <c r="G125" s="29">
        <f t="shared" si="20"/>
        <v>0</v>
      </c>
      <c r="H125" s="29">
        <f t="shared" si="21"/>
        <v>0</v>
      </c>
      <c r="I125" s="29">
        <f t="shared" si="22"/>
        <v>0</v>
      </c>
      <c r="J125" s="29">
        <f t="shared" si="23"/>
        <v>0</v>
      </c>
      <c r="K125" s="29">
        <f t="shared" si="24"/>
        <v>0</v>
      </c>
      <c r="L125" s="29">
        <f t="shared" si="25"/>
        <v>0</v>
      </c>
      <c r="M125" s="29">
        <f t="shared" ca="1" si="17"/>
        <v>2.1371646873552554E-2</v>
      </c>
      <c r="N125" s="29">
        <f t="shared" ca="1" si="26"/>
        <v>0</v>
      </c>
      <c r="O125" s="20">
        <f t="shared" ca="1" si="27"/>
        <v>0</v>
      </c>
      <c r="P125" s="29">
        <f t="shared" ca="1" si="28"/>
        <v>0</v>
      </c>
      <c r="Q125" s="29">
        <f t="shared" ca="1" si="29"/>
        <v>0</v>
      </c>
      <c r="R125">
        <f t="shared" ca="1" si="18"/>
        <v>-2.1371646873552554E-2</v>
      </c>
    </row>
    <row r="126" spans="1:18" x14ac:dyDescent="0.2">
      <c r="A126" s="124"/>
      <c r="B126" s="124"/>
      <c r="C126" s="124"/>
      <c r="D126" s="126">
        <f t="shared" si="19"/>
        <v>0</v>
      </c>
      <c r="E126" s="126">
        <f t="shared" si="19"/>
        <v>0</v>
      </c>
      <c r="F126" s="29">
        <f t="shared" si="20"/>
        <v>0</v>
      </c>
      <c r="G126" s="29">
        <f t="shared" si="20"/>
        <v>0</v>
      </c>
      <c r="H126" s="29">
        <f t="shared" si="21"/>
        <v>0</v>
      </c>
      <c r="I126" s="29">
        <f t="shared" si="22"/>
        <v>0</v>
      </c>
      <c r="J126" s="29">
        <f t="shared" si="23"/>
        <v>0</v>
      </c>
      <c r="K126" s="29">
        <f t="shared" si="24"/>
        <v>0</v>
      </c>
      <c r="L126" s="29">
        <f t="shared" si="25"/>
        <v>0</v>
      </c>
      <c r="M126" s="29">
        <f t="shared" ca="1" si="17"/>
        <v>2.1371646873552554E-2</v>
      </c>
      <c r="N126" s="29">
        <f t="shared" ca="1" si="26"/>
        <v>0</v>
      </c>
      <c r="O126" s="20">
        <f t="shared" ca="1" si="27"/>
        <v>0</v>
      </c>
      <c r="P126" s="29">
        <f t="shared" ca="1" si="28"/>
        <v>0</v>
      </c>
      <c r="Q126" s="29">
        <f t="shared" ca="1" si="29"/>
        <v>0</v>
      </c>
      <c r="R126">
        <f t="shared" ca="1" si="18"/>
        <v>-2.1371646873552554E-2</v>
      </c>
    </row>
    <row r="127" spans="1:18" x14ac:dyDescent="0.2">
      <c r="A127" s="124"/>
      <c r="B127" s="124"/>
      <c r="C127" s="124"/>
      <c r="D127" s="126">
        <f t="shared" si="19"/>
        <v>0</v>
      </c>
      <c r="E127" s="126">
        <f t="shared" si="19"/>
        <v>0</v>
      </c>
      <c r="F127" s="29">
        <f t="shared" si="20"/>
        <v>0</v>
      </c>
      <c r="G127" s="29">
        <f t="shared" si="20"/>
        <v>0</v>
      </c>
      <c r="H127" s="29">
        <f t="shared" si="21"/>
        <v>0</v>
      </c>
      <c r="I127" s="29">
        <f t="shared" si="22"/>
        <v>0</v>
      </c>
      <c r="J127" s="29">
        <f t="shared" si="23"/>
        <v>0</v>
      </c>
      <c r="K127" s="29">
        <f t="shared" si="24"/>
        <v>0</v>
      </c>
      <c r="L127" s="29">
        <f t="shared" si="25"/>
        <v>0</v>
      </c>
      <c r="M127" s="29">
        <f t="shared" ca="1" si="17"/>
        <v>2.1371646873552554E-2</v>
      </c>
      <c r="N127" s="29">
        <f t="shared" ca="1" si="26"/>
        <v>0</v>
      </c>
      <c r="O127" s="20">
        <f t="shared" ca="1" si="27"/>
        <v>0</v>
      </c>
      <c r="P127" s="29">
        <f t="shared" ca="1" si="28"/>
        <v>0</v>
      </c>
      <c r="Q127" s="29">
        <f t="shared" ca="1" si="29"/>
        <v>0</v>
      </c>
      <c r="R127">
        <f t="shared" ca="1" si="18"/>
        <v>-2.1371646873552554E-2</v>
      </c>
    </row>
    <row r="128" spans="1:18" x14ac:dyDescent="0.2">
      <c r="A128" s="124"/>
      <c r="B128" s="124"/>
      <c r="C128" s="124"/>
      <c r="D128" s="126">
        <f t="shared" si="19"/>
        <v>0</v>
      </c>
      <c r="E128" s="126">
        <f t="shared" si="19"/>
        <v>0</v>
      </c>
      <c r="F128" s="29">
        <f t="shared" si="20"/>
        <v>0</v>
      </c>
      <c r="G128" s="29">
        <f t="shared" si="20"/>
        <v>0</v>
      </c>
      <c r="H128" s="29">
        <f t="shared" si="21"/>
        <v>0</v>
      </c>
      <c r="I128" s="29">
        <f t="shared" si="22"/>
        <v>0</v>
      </c>
      <c r="J128" s="29">
        <f t="shared" si="23"/>
        <v>0</v>
      </c>
      <c r="K128" s="29">
        <f t="shared" si="24"/>
        <v>0</v>
      </c>
      <c r="L128" s="29">
        <f t="shared" si="25"/>
        <v>0</v>
      </c>
      <c r="M128" s="29">
        <f t="shared" ca="1" si="17"/>
        <v>2.1371646873552554E-2</v>
      </c>
      <c r="N128" s="29">
        <f t="shared" ca="1" si="26"/>
        <v>0</v>
      </c>
      <c r="O128" s="20">
        <f t="shared" ca="1" si="27"/>
        <v>0</v>
      </c>
      <c r="P128" s="29">
        <f t="shared" ca="1" si="28"/>
        <v>0</v>
      </c>
      <c r="Q128" s="29">
        <f t="shared" ca="1" si="29"/>
        <v>0</v>
      </c>
      <c r="R128">
        <f t="shared" ca="1" si="18"/>
        <v>-2.1371646873552554E-2</v>
      </c>
    </row>
    <row r="129" spans="1:18" x14ac:dyDescent="0.2">
      <c r="A129" s="124"/>
      <c r="B129" s="124"/>
      <c r="C129" s="124"/>
      <c r="D129" s="126">
        <f t="shared" si="19"/>
        <v>0</v>
      </c>
      <c r="E129" s="126">
        <f t="shared" si="19"/>
        <v>0</v>
      </c>
      <c r="F129" s="29">
        <f t="shared" si="20"/>
        <v>0</v>
      </c>
      <c r="G129" s="29">
        <f t="shared" si="20"/>
        <v>0</v>
      </c>
      <c r="H129" s="29">
        <f t="shared" si="21"/>
        <v>0</v>
      </c>
      <c r="I129" s="29">
        <f t="shared" si="22"/>
        <v>0</v>
      </c>
      <c r="J129" s="29">
        <f t="shared" si="23"/>
        <v>0</v>
      </c>
      <c r="K129" s="29">
        <f t="shared" si="24"/>
        <v>0</v>
      </c>
      <c r="L129" s="29">
        <f t="shared" si="25"/>
        <v>0</v>
      </c>
      <c r="M129" s="29">
        <f t="shared" ca="1" si="17"/>
        <v>2.1371646873552554E-2</v>
      </c>
      <c r="N129" s="29">
        <f t="shared" ca="1" si="26"/>
        <v>0</v>
      </c>
      <c r="O129" s="20">
        <f t="shared" ca="1" si="27"/>
        <v>0</v>
      </c>
      <c r="P129" s="29">
        <f t="shared" ca="1" si="28"/>
        <v>0</v>
      </c>
      <c r="Q129" s="29">
        <f t="shared" ca="1" si="29"/>
        <v>0</v>
      </c>
      <c r="R129">
        <f t="shared" ca="1" si="18"/>
        <v>-2.1371646873552554E-2</v>
      </c>
    </row>
    <row r="130" spans="1:18" x14ac:dyDescent="0.2">
      <c r="A130" s="124"/>
      <c r="B130" s="124"/>
      <c r="C130" s="124"/>
      <c r="D130" s="126">
        <f t="shared" si="19"/>
        <v>0</v>
      </c>
      <c r="E130" s="126">
        <f t="shared" si="19"/>
        <v>0</v>
      </c>
      <c r="F130" s="29">
        <f t="shared" si="20"/>
        <v>0</v>
      </c>
      <c r="G130" s="29">
        <f t="shared" si="20"/>
        <v>0</v>
      </c>
      <c r="H130" s="29">
        <f t="shared" si="21"/>
        <v>0</v>
      </c>
      <c r="I130" s="29">
        <f t="shared" si="22"/>
        <v>0</v>
      </c>
      <c r="J130" s="29">
        <f t="shared" si="23"/>
        <v>0</v>
      </c>
      <c r="K130" s="29">
        <f t="shared" si="24"/>
        <v>0</v>
      </c>
      <c r="L130" s="29">
        <f t="shared" si="25"/>
        <v>0</v>
      </c>
      <c r="M130" s="29">
        <f t="shared" ca="1" si="17"/>
        <v>2.1371646873552554E-2</v>
      </c>
      <c r="N130" s="29">
        <f t="shared" ca="1" si="26"/>
        <v>0</v>
      </c>
      <c r="O130" s="20">
        <f t="shared" ca="1" si="27"/>
        <v>0</v>
      </c>
      <c r="P130" s="29">
        <f t="shared" ca="1" si="28"/>
        <v>0</v>
      </c>
      <c r="Q130" s="29">
        <f t="shared" ca="1" si="29"/>
        <v>0</v>
      </c>
      <c r="R130">
        <f t="shared" ca="1" si="18"/>
        <v>-2.1371646873552554E-2</v>
      </c>
    </row>
    <row r="131" spans="1:18" x14ac:dyDescent="0.2">
      <c r="A131" s="124"/>
      <c r="B131" s="124"/>
      <c r="C131" s="124"/>
      <c r="D131" s="126">
        <f t="shared" si="19"/>
        <v>0</v>
      </c>
      <c r="E131" s="126">
        <f t="shared" si="19"/>
        <v>0</v>
      </c>
      <c r="F131" s="29">
        <f t="shared" si="20"/>
        <v>0</v>
      </c>
      <c r="G131" s="29">
        <f t="shared" si="20"/>
        <v>0</v>
      </c>
      <c r="H131" s="29">
        <f t="shared" si="21"/>
        <v>0</v>
      </c>
      <c r="I131" s="29">
        <f t="shared" si="22"/>
        <v>0</v>
      </c>
      <c r="J131" s="29">
        <f t="shared" si="23"/>
        <v>0</v>
      </c>
      <c r="K131" s="29">
        <f t="shared" si="24"/>
        <v>0</v>
      </c>
      <c r="L131" s="29">
        <f t="shared" si="25"/>
        <v>0</v>
      </c>
      <c r="M131" s="29">
        <f t="shared" ca="1" si="17"/>
        <v>2.1371646873552554E-2</v>
      </c>
      <c r="N131" s="29">
        <f t="shared" ca="1" si="26"/>
        <v>0</v>
      </c>
      <c r="O131" s="20">
        <f t="shared" ca="1" si="27"/>
        <v>0</v>
      </c>
      <c r="P131" s="29">
        <f t="shared" ca="1" si="28"/>
        <v>0</v>
      </c>
      <c r="Q131" s="29">
        <f t="shared" ca="1" si="29"/>
        <v>0</v>
      </c>
      <c r="R131">
        <f t="shared" ca="1" si="18"/>
        <v>-2.1371646873552554E-2</v>
      </c>
    </row>
    <row r="132" spans="1:18" x14ac:dyDescent="0.2">
      <c r="A132" s="124"/>
      <c r="B132" s="124"/>
      <c r="C132" s="124"/>
      <c r="D132" s="126">
        <f t="shared" si="19"/>
        <v>0</v>
      </c>
      <c r="E132" s="126">
        <f t="shared" si="19"/>
        <v>0</v>
      </c>
      <c r="F132" s="29">
        <f t="shared" si="20"/>
        <v>0</v>
      </c>
      <c r="G132" s="29">
        <f t="shared" si="20"/>
        <v>0</v>
      </c>
      <c r="H132" s="29">
        <f t="shared" si="21"/>
        <v>0</v>
      </c>
      <c r="I132" s="29">
        <f t="shared" si="22"/>
        <v>0</v>
      </c>
      <c r="J132" s="29">
        <f t="shared" si="23"/>
        <v>0</v>
      </c>
      <c r="K132" s="29">
        <f t="shared" si="24"/>
        <v>0</v>
      </c>
      <c r="L132" s="29">
        <f t="shared" si="25"/>
        <v>0</v>
      </c>
      <c r="M132" s="29">
        <f t="shared" ca="1" si="17"/>
        <v>2.1371646873552554E-2</v>
      </c>
      <c r="N132" s="29">
        <f t="shared" ca="1" si="26"/>
        <v>0</v>
      </c>
      <c r="O132" s="20">
        <f t="shared" ca="1" si="27"/>
        <v>0</v>
      </c>
      <c r="P132" s="29">
        <f t="shared" ca="1" si="28"/>
        <v>0</v>
      </c>
      <c r="Q132" s="29">
        <f t="shared" ca="1" si="29"/>
        <v>0</v>
      </c>
      <c r="R132">
        <f t="shared" ca="1" si="18"/>
        <v>-2.1371646873552554E-2</v>
      </c>
    </row>
    <row r="133" spans="1:18" x14ac:dyDescent="0.2">
      <c r="A133" s="124"/>
      <c r="B133" s="124"/>
      <c r="C133" s="124"/>
      <c r="D133" s="126">
        <f t="shared" si="19"/>
        <v>0</v>
      </c>
      <c r="E133" s="126">
        <f t="shared" si="19"/>
        <v>0</v>
      </c>
      <c r="F133" s="29">
        <f t="shared" si="20"/>
        <v>0</v>
      </c>
      <c r="G133" s="29">
        <f t="shared" si="20"/>
        <v>0</v>
      </c>
      <c r="H133" s="29">
        <f t="shared" si="21"/>
        <v>0</v>
      </c>
      <c r="I133" s="29">
        <f t="shared" si="22"/>
        <v>0</v>
      </c>
      <c r="J133" s="29">
        <f t="shared" si="23"/>
        <v>0</v>
      </c>
      <c r="K133" s="29">
        <f t="shared" si="24"/>
        <v>0</v>
      </c>
      <c r="L133" s="29">
        <f t="shared" si="25"/>
        <v>0</v>
      </c>
      <c r="M133" s="29">
        <f t="shared" ca="1" si="17"/>
        <v>2.1371646873552554E-2</v>
      </c>
      <c r="N133" s="29">
        <f t="shared" ca="1" si="26"/>
        <v>0</v>
      </c>
      <c r="O133" s="20">
        <f t="shared" ca="1" si="27"/>
        <v>0</v>
      </c>
      <c r="P133" s="29">
        <f t="shared" ca="1" si="28"/>
        <v>0</v>
      </c>
      <c r="Q133" s="29">
        <f t="shared" ca="1" si="29"/>
        <v>0</v>
      </c>
      <c r="R133">
        <f t="shared" ca="1" si="18"/>
        <v>-2.1371646873552554E-2</v>
      </c>
    </row>
    <row r="134" spans="1:18" x14ac:dyDescent="0.2">
      <c r="A134" s="124"/>
      <c r="B134" s="124"/>
      <c r="C134" s="124"/>
      <c r="D134" s="126">
        <f t="shared" si="19"/>
        <v>0</v>
      </c>
      <c r="E134" s="126">
        <f t="shared" si="19"/>
        <v>0</v>
      </c>
      <c r="F134" s="29">
        <f t="shared" si="20"/>
        <v>0</v>
      </c>
      <c r="G134" s="29">
        <f t="shared" si="20"/>
        <v>0</v>
      </c>
      <c r="H134" s="29">
        <f t="shared" si="21"/>
        <v>0</v>
      </c>
      <c r="I134" s="29">
        <f t="shared" si="22"/>
        <v>0</v>
      </c>
      <c r="J134" s="29">
        <f t="shared" si="23"/>
        <v>0</v>
      </c>
      <c r="K134" s="29">
        <f t="shared" si="24"/>
        <v>0</v>
      </c>
      <c r="L134" s="29">
        <f t="shared" si="25"/>
        <v>0</v>
      </c>
      <c r="M134" s="29">
        <f t="shared" ca="1" si="17"/>
        <v>2.1371646873552554E-2</v>
      </c>
      <c r="N134" s="29">
        <f t="shared" ca="1" si="26"/>
        <v>0</v>
      </c>
      <c r="O134" s="20">
        <f t="shared" ca="1" si="27"/>
        <v>0</v>
      </c>
      <c r="P134" s="29">
        <f t="shared" ca="1" si="28"/>
        <v>0</v>
      </c>
      <c r="Q134" s="29">
        <f t="shared" ca="1" si="29"/>
        <v>0</v>
      </c>
      <c r="R134">
        <f t="shared" ca="1" si="18"/>
        <v>-2.1371646873552554E-2</v>
      </c>
    </row>
    <row r="135" spans="1:18" x14ac:dyDescent="0.2">
      <c r="A135" s="124"/>
      <c r="B135" s="124"/>
      <c r="C135" s="124"/>
      <c r="D135" s="126">
        <f t="shared" si="19"/>
        <v>0</v>
      </c>
      <c r="E135" s="126">
        <f t="shared" si="19"/>
        <v>0</v>
      </c>
      <c r="F135" s="29">
        <f t="shared" si="20"/>
        <v>0</v>
      </c>
      <c r="G135" s="29">
        <f t="shared" si="20"/>
        <v>0</v>
      </c>
      <c r="H135" s="29">
        <f t="shared" si="21"/>
        <v>0</v>
      </c>
      <c r="I135" s="29">
        <f t="shared" si="22"/>
        <v>0</v>
      </c>
      <c r="J135" s="29">
        <f t="shared" si="23"/>
        <v>0</v>
      </c>
      <c r="K135" s="29">
        <f t="shared" si="24"/>
        <v>0</v>
      </c>
      <c r="L135" s="29">
        <f t="shared" si="25"/>
        <v>0</v>
      </c>
      <c r="M135" s="29">
        <f t="shared" ca="1" si="17"/>
        <v>2.1371646873552554E-2</v>
      </c>
      <c r="N135" s="29">
        <f t="shared" ca="1" si="26"/>
        <v>0</v>
      </c>
      <c r="O135" s="20">
        <f t="shared" ca="1" si="27"/>
        <v>0</v>
      </c>
      <c r="P135" s="29">
        <f t="shared" ca="1" si="28"/>
        <v>0</v>
      </c>
      <c r="Q135" s="29">
        <f t="shared" ca="1" si="29"/>
        <v>0</v>
      </c>
      <c r="R135">
        <f t="shared" ca="1" si="18"/>
        <v>-2.1371646873552554E-2</v>
      </c>
    </row>
    <row r="136" spans="1:18" x14ac:dyDescent="0.2">
      <c r="A136" s="124"/>
      <c r="B136" s="124"/>
      <c r="C136" s="124"/>
      <c r="D136" s="126">
        <f t="shared" si="19"/>
        <v>0</v>
      </c>
      <c r="E136" s="126">
        <f t="shared" si="19"/>
        <v>0</v>
      </c>
      <c r="F136" s="29">
        <f t="shared" si="20"/>
        <v>0</v>
      </c>
      <c r="G136" s="29">
        <f t="shared" si="20"/>
        <v>0</v>
      </c>
      <c r="H136" s="29">
        <f t="shared" si="21"/>
        <v>0</v>
      </c>
      <c r="I136" s="29">
        <f t="shared" si="22"/>
        <v>0</v>
      </c>
      <c r="J136" s="29">
        <f t="shared" si="23"/>
        <v>0</v>
      </c>
      <c r="K136" s="29">
        <f t="shared" si="24"/>
        <v>0</v>
      </c>
      <c r="L136" s="29">
        <f t="shared" si="25"/>
        <v>0</v>
      </c>
      <c r="M136" s="29">
        <f t="shared" ca="1" si="17"/>
        <v>2.1371646873552554E-2</v>
      </c>
      <c r="N136" s="29">
        <f t="shared" ca="1" si="26"/>
        <v>0</v>
      </c>
      <c r="O136" s="20">
        <f t="shared" ca="1" si="27"/>
        <v>0</v>
      </c>
      <c r="P136" s="29">
        <f t="shared" ca="1" si="28"/>
        <v>0</v>
      </c>
      <c r="Q136" s="29">
        <f t="shared" ca="1" si="29"/>
        <v>0</v>
      </c>
      <c r="R136">
        <f t="shared" ca="1" si="18"/>
        <v>-2.1371646873552554E-2</v>
      </c>
    </row>
    <row r="137" spans="1:18" x14ac:dyDescent="0.2">
      <c r="A137" s="124"/>
      <c r="B137" s="124"/>
      <c r="C137" s="124"/>
      <c r="D137" s="126">
        <f t="shared" si="19"/>
        <v>0</v>
      </c>
      <c r="E137" s="126">
        <f t="shared" si="19"/>
        <v>0</v>
      </c>
      <c r="F137" s="29">
        <f t="shared" si="20"/>
        <v>0</v>
      </c>
      <c r="G137" s="29">
        <f t="shared" si="20"/>
        <v>0</v>
      </c>
      <c r="H137" s="29">
        <f t="shared" si="21"/>
        <v>0</v>
      </c>
      <c r="I137" s="29">
        <f t="shared" si="22"/>
        <v>0</v>
      </c>
      <c r="J137" s="29">
        <f t="shared" si="23"/>
        <v>0</v>
      </c>
      <c r="K137" s="29">
        <f t="shared" si="24"/>
        <v>0</v>
      </c>
      <c r="L137" s="29">
        <f t="shared" si="25"/>
        <v>0</v>
      </c>
      <c r="M137" s="29">
        <f t="shared" ca="1" si="17"/>
        <v>2.1371646873552554E-2</v>
      </c>
      <c r="N137" s="29">
        <f t="shared" ca="1" si="26"/>
        <v>0</v>
      </c>
      <c r="O137" s="20">
        <f t="shared" ca="1" si="27"/>
        <v>0</v>
      </c>
      <c r="P137" s="29">
        <f t="shared" ca="1" si="28"/>
        <v>0</v>
      </c>
      <c r="Q137" s="29">
        <f t="shared" ca="1" si="29"/>
        <v>0</v>
      </c>
      <c r="R137">
        <f t="shared" ca="1" si="18"/>
        <v>-2.1371646873552554E-2</v>
      </c>
    </row>
    <row r="138" spans="1:18" x14ac:dyDescent="0.2">
      <c r="A138" s="124"/>
      <c r="B138" s="124"/>
      <c r="C138" s="124"/>
      <c r="D138" s="126">
        <f t="shared" si="19"/>
        <v>0</v>
      </c>
      <c r="E138" s="126">
        <f t="shared" si="19"/>
        <v>0</v>
      </c>
      <c r="F138" s="29">
        <f t="shared" si="20"/>
        <v>0</v>
      </c>
      <c r="G138" s="29">
        <f t="shared" si="20"/>
        <v>0</v>
      </c>
      <c r="H138" s="29">
        <f t="shared" si="21"/>
        <v>0</v>
      </c>
      <c r="I138" s="29">
        <f t="shared" si="22"/>
        <v>0</v>
      </c>
      <c r="J138" s="29">
        <f t="shared" si="23"/>
        <v>0</v>
      </c>
      <c r="K138" s="29">
        <f t="shared" si="24"/>
        <v>0</v>
      </c>
      <c r="L138" s="29">
        <f t="shared" si="25"/>
        <v>0</v>
      </c>
      <c r="M138" s="29">
        <f t="shared" ca="1" si="17"/>
        <v>2.1371646873552554E-2</v>
      </c>
      <c r="N138" s="29">
        <f t="shared" ca="1" si="26"/>
        <v>0</v>
      </c>
      <c r="O138" s="20">
        <f t="shared" ca="1" si="27"/>
        <v>0</v>
      </c>
      <c r="P138" s="29">
        <f t="shared" ca="1" si="28"/>
        <v>0</v>
      </c>
      <c r="Q138" s="29">
        <f t="shared" ca="1" si="29"/>
        <v>0</v>
      </c>
      <c r="R138">
        <f t="shared" ca="1" si="18"/>
        <v>-2.1371646873552554E-2</v>
      </c>
    </row>
    <row r="139" spans="1:18" x14ac:dyDescent="0.2">
      <c r="A139" s="124"/>
      <c r="B139" s="124"/>
      <c r="C139" s="124"/>
      <c r="D139" s="126">
        <f t="shared" si="19"/>
        <v>0</v>
      </c>
      <c r="E139" s="126">
        <f t="shared" si="19"/>
        <v>0</v>
      </c>
      <c r="F139" s="29">
        <f t="shared" si="20"/>
        <v>0</v>
      </c>
      <c r="G139" s="29">
        <f t="shared" si="20"/>
        <v>0</v>
      </c>
      <c r="H139" s="29">
        <f t="shared" si="21"/>
        <v>0</v>
      </c>
      <c r="I139" s="29">
        <f t="shared" si="22"/>
        <v>0</v>
      </c>
      <c r="J139" s="29">
        <f t="shared" si="23"/>
        <v>0</v>
      </c>
      <c r="K139" s="29">
        <f t="shared" si="24"/>
        <v>0</v>
      </c>
      <c r="L139" s="29">
        <f t="shared" si="25"/>
        <v>0</v>
      </c>
      <c r="M139" s="29">
        <f t="shared" ca="1" si="17"/>
        <v>2.1371646873552554E-2</v>
      </c>
      <c r="N139" s="29">
        <f t="shared" ca="1" si="26"/>
        <v>0</v>
      </c>
      <c r="O139" s="20">
        <f t="shared" ca="1" si="27"/>
        <v>0</v>
      </c>
      <c r="P139" s="29">
        <f t="shared" ca="1" si="28"/>
        <v>0</v>
      </c>
      <c r="Q139" s="29">
        <f t="shared" ca="1" si="29"/>
        <v>0</v>
      </c>
      <c r="R139">
        <f t="shared" ca="1" si="18"/>
        <v>-2.1371646873552554E-2</v>
      </c>
    </row>
    <row r="140" spans="1:18" x14ac:dyDescent="0.2">
      <c r="A140" s="124"/>
      <c r="B140" s="124"/>
      <c r="C140" s="124"/>
      <c r="D140" s="126">
        <f t="shared" si="19"/>
        <v>0</v>
      </c>
      <c r="E140" s="126">
        <f t="shared" si="19"/>
        <v>0</v>
      </c>
      <c r="F140" s="29">
        <f t="shared" si="20"/>
        <v>0</v>
      </c>
      <c r="G140" s="29">
        <f t="shared" si="20"/>
        <v>0</v>
      </c>
      <c r="H140" s="29">
        <f t="shared" si="21"/>
        <v>0</v>
      </c>
      <c r="I140" s="29">
        <f t="shared" si="22"/>
        <v>0</v>
      </c>
      <c r="J140" s="29">
        <f t="shared" si="23"/>
        <v>0</v>
      </c>
      <c r="K140" s="29">
        <f t="shared" si="24"/>
        <v>0</v>
      </c>
      <c r="L140" s="29">
        <f t="shared" si="25"/>
        <v>0</v>
      </c>
      <c r="M140" s="29">
        <f t="shared" ca="1" si="17"/>
        <v>2.1371646873552554E-2</v>
      </c>
      <c r="N140" s="29">
        <f t="shared" ca="1" si="26"/>
        <v>0</v>
      </c>
      <c r="O140" s="20">
        <f t="shared" ca="1" si="27"/>
        <v>0</v>
      </c>
      <c r="P140" s="29">
        <f t="shared" ca="1" si="28"/>
        <v>0</v>
      </c>
      <c r="Q140" s="29">
        <f t="shared" ca="1" si="29"/>
        <v>0</v>
      </c>
      <c r="R140">
        <f t="shared" ca="1" si="18"/>
        <v>-2.1371646873552554E-2</v>
      </c>
    </row>
    <row r="141" spans="1:18" x14ac:dyDescent="0.2">
      <c r="A141" s="124"/>
      <c r="B141" s="124"/>
      <c r="C141" s="124"/>
      <c r="D141" s="126">
        <f t="shared" si="19"/>
        <v>0</v>
      </c>
      <c r="E141" s="126">
        <f t="shared" si="19"/>
        <v>0</v>
      </c>
      <c r="F141" s="29">
        <f t="shared" si="20"/>
        <v>0</v>
      </c>
      <c r="G141" s="29">
        <f t="shared" si="20"/>
        <v>0</v>
      </c>
      <c r="H141" s="29">
        <f t="shared" si="21"/>
        <v>0</v>
      </c>
      <c r="I141" s="29">
        <f t="shared" si="22"/>
        <v>0</v>
      </c>
      <c r="J141" s="29">
        <f t="shared" si="23"/>
        <v>0</v>
      </c>
      <c r="K141" s="29">
        <f t="shared" si="24"/>
        <v>0</v>
      </c>
      <c r="L141" s="29">
        <f t="shared" si="25"/>
        <v>0</v>
      </c>
      <c r="M141" s="29">
        <f t="shared" ca="1" si="17"/>
        <v>2.1371646873552554E-2</v>
      </c>
      <c r="N141" s="29">
        <f t="shared" ca="1" si="26"/>
        <v>0</v>
      </c>
      <c r="O141" s="20">
        <f t="shared" ca="1" si="27"/>
        <v>0</v>
      </c>
      <c r="P141" s="29">
        <f t="shared" ca="1" si="28"/>
        <v>0</v>
      </c>
      <c r="Q141" s="29">
        <f t="shared" ca="1" si="29"/>
        <v>0</v>
      </c>
      <c r="R141">
        <f t="shared" ca="1" si="18"/>
        <v>-2.1371646873552554E-2</v>
      </c>
    </row>
    <row r="142" spans="1:18" x14ac:dyDescent="0.2">
      <c r="A142" s="124"/>
      <c r="B142" s="124"/>
      <c r="C142" s="124"/>
      <c r="D142" s="126">
        <f t="shared" ref="D142:E205" si="30">A142/A$18</f>
        <v>0</v>
      </c>
      <c r="E142" s="126">
        <f t="shared" si="30"/>
        <v>0</v>
      </c>
      <c r="F142" s="29">
        <f t="shared" ref="F142:G205" si="31">$C142*D142</f>
        <v>0</v>
      </c>
      <c r="G142" s="29">
        <f t="shared" si="31"/>
        <v>0</v>
      </c>
      <c r="H142" s="29">
        <f t="shared" si="21"/>
        <v>0</v>
      </c>
      <c r="I142" s="29">
        <f t="shared" si="22"/>
        <v>0</v>
      </c>
      <c r="J142" s="29">
        <f t="shared" si="23"/>
        <v>0</v>
      </c>
      <c r="K142" s="29">
        <f t="shared" si="24"/>
        <v>0</v>
      </c>
      <c r="L142" s="29">
        <f t="shared" si="25"/>
        <v>0</v>
      </c>
      <c r="M142" s="29">
        <f t="shared" ca="1" si="17"/>
        <v>2.1371646873552554E-2</v>
      </c>
      <c r="N142" s="29">
        <f t="shared" ca="1" si="26"/>
        <v>0</v>
      </c>
      <c r="O142" s="20">
        <f t="shared" ca="1" si="27"/>
        <v>0</v>
      </c>
      <c r="P142" s="29">
        <f t="shared" ca="1" si="28"/>
        <v>0</v>
      </c>
      <c r="Q142" s="29">
        <f t="shared" ca="1" si="29"/>
        <v>0</v>
      </c>
      <c r="R142">
        <f t="shared" ca="1" si="18"/>
        <v>-2.1371646873552554E-2</v>
      </c>
    </row>
    <row r="143" spans="1:18" x14ac:dyDescent="0.2">
      <c r="A143" s="124"/>
      <c r="B143" s="124"/>
      <c r="C143" s="124"/>
      <c r="D143" s="126">
        <f t="shared" si="30"/>
        <v>0</v>
      </c>
      <c r="E143" s="126">
        <f t="shared" si="30"/>
        <v>0</v>
      </c>
      <c r="F143" s="29">
        <f t="shared" si="31"/>
        <v>0</v>
      </c>
      <c r="G143" s="29">
        <f t="shared" si="31"/>
        <v>0</v>
      </c>
      <c r="H143" s="29">
        <f t="shared" si="21"/>
        <v>0</v>
      </c>
      <c r="I143" s="29">
        <f t="shared" si="22"/>
        <v>0</v>
      </c>
      <c r="J143" s="29">
        <f t="shared" si="23"/>
        <v>0</v>
      </c>
      <c r="K143" s="29">
        <f t="shared" si="24"/>
        <v>0</v>
      </c>
      <c r="L143" s="29">
        <f t="shared" si="25"/>
        <v>0</v>
      </c>
      <c r="M143" s="29">
        <f t="shared" ca="1" si="17"/>
        <v>2.1371646873552554E-2</v>
      </c>
      <c r="N143" s="29">
        <f t="shared" ca="1" si="26"/>
        <v>0</v>
      </c>
      <c r="O143" s="20">
        <f t="shared" ca="1" si="27"/>
        <v>0</v>
      </c>
      <c r="P143" s="29">
        <f t="shared" ca="1" si="28"/>
        <v>0</v>
      </c>
      <c r="Q143" s="29">
        <f t="shared" ca="1" si="29"/>
        <v>0</v>
      </c>
      <c r="R143">
        <f t="shared" ca="1" si="18"/>
        <v>-2.1371646873552554E-2</v>
      </c>
    </row>
    <row r="144" spans="1:18" x14ac:dyDescent="0.2">
      <c r="A144" s="124"/>
      <c r="B144" s="124"/>
      <c r="C144" s="124"/>
      <c r="D144" s="126">
        <f t="shared" si="30"/>
        <v>0</v>
      </c>
      <c r="E144" s="126">
        <f t="shared" si="30"/>
        <v>0</v>
      </c>
      <c r="F144" s="29">
        <f t="shared" si="31"/>
        <v>0</v>
      </c>
      <c r="G144" s="29">
        <f t="shared" si="31"/>
        <v>0</v>
      </c>
      <c r="H144" s="29">
        <f t="shared" si="21"/>
        <v>0</v>
      </c>
      <c r="I144" s="29">
        <f t="shared" si="22"/>
        <v>0</v>
      </c>
      <c r="J144" s="29">
        <f t="shared" si="23"/>
        <v>0</v>
      </c>
      <c r="K144" s="29">
        <f t="shared" si="24"/>
        <v>0</v>
      </c>
      <c r="L144" s="29">
        <f t="shared" si="25"/>
        <v>0</v>
      </c>
      <c r="M144" s="29">
        <f t="shared" ca="1" si="17"/>
        <v>2.1371646873552554E-2</v>
      </c>
      <c r="N144" s="29">
        <f t="shared" ca="1" si="26"/>
        <v>0</v>
      </c>
      <c r="O144" s="20">
        <f t="shared" ca="1" si="27"/>
        <v>0</v>
      </c>
      <c r="P144" s="29">
        <f t="shared" ca="1" si="28"/>
        <v>0</v>
      </c>
      <c r="Q144" s="29">
        <f t="shared" ca="1" si="29"/>
        <v>0</v>
      </c>
      <c r="R144">
        <f t="shared" ca="1" si="18"/>
        <v>-2.1371646873552554E-2</v>
      </c>
    </row>
    <row r="145" spans="1:18" x14ac:dyDescent="0.2">
      <c r="A145" s="124"/>
      <c r="B145" s="124"/>
      <c r="C145" s="124"/>
      <c r="D145" s="126">
        <f t="shared" si="30"/>
        <v>0</v>
      </c>
      <c r="E145" s="126">
        <f t="shared" si="30"/>
        <v>0</v>
      </c>
      <c r="F145" s="29">
        <f t="shared" si="31"/>
        <v>0</v>
      </c>
      <c r="G145" s="29">
        <f t="shared" si="31"/>
        <v>0</v>
      </c>
      <c r="H145" s="29">
        <f t="shared" si="21"/>
        <v>0</v>
      </c>
      <c r="I145" s="29">
        <f t="shared" si="22"/>
        <v>0</v>
      </c>
      <c r="J145" s="29">
        <f t="shared" si="23"/>
        <v>0</v>
      </c>
      <c r="K145" s="29">
        <f t="shared" si="24"/>
        <v>0</v>
      </c>
      <c r="L145" s="29">
        <f t="shared" si="25"/>
        <v>0</v>
      </c>
      <c r="M145" s="29">
        <f t="shared" ca="1" si="17"/>
        <v>2.1371646873552554E-2</v>
      </c>
      <c r="N145" s="29">
        <f t="shared" ca="1" si="26"/>
        <v>0</v>
      </c>
      <c r="O145" s="20">
        <f t="shared" ca="1" si="27"/>
        <v>0</v>
      </c>
      <c r="P145" s="29">
        <f t="shared" ca="1" si="28"/>
        <v>0</v>
      </c>
      <c r="Q145" s="29">
        <f t="shared" ca="1" si="29"/>
        <v>0</v>
      </c>
      <c r="R145">
        <f t="shared" ca="1" si="18"/>
        <v>-2.1371646873552554E-2</v>
      </c>
    </row>
    <row r="146" spans="1:18" x14ac:dyDescent="0.2">
      <c r="A146" s="124"/>
      <c r="B146" s="124"/>
      <c r="C146" s="124"/>
      <c r="D146" s="126">
        <f t="shared" si="30"/>
        <v>0</v>
      </c>
      <c r="E146" s="126">
        <f t="shared" si="30"/>
        <v>0</v>
      </c>
      <c r="F146" s="29">
        <f t="shared" si="31"/>
        <v>0</v>
      </c>
      <c r="G146" s="29">
        <f t="shared" si="31"/>
        <v>0</v>
      </c>
      <c r="H146" s="29">
        <f t="shared" si="21"/>
        <v>0</v>
      </c>
      <c r="I146" s="29">
        <f t="shared" si="22"/>
        <v>0</v>
      </c>
      <c r="J146" s="29">
        <f t="shared" si="23"/>
        <v>0</v>
      </c>
      <c r="K146" s="29">
        <f t="shared" si="24"/>
        <v>0</v>
      </c>
      <c r="L146" s="29">
        <f t="shared" si="25"/>
        <v>0</v>
      </c>
      <c r="M146" s="29">
        <f t="shared" ref="M146:M209" ca="1" si="32">+E$4+E$5*D146+E$6*D146^2</f>
        <v>2.1371646873552554E-2</v>
      </c>
      <c r="N146" s="29">
        <f t="shared" ca="1" si="26"/>
        <v>0</v>
      </c>
      <c r="O146" s="20">
        <f t="shared" ca="1" si="27"/>
        <v>0</v>
      </c>
      <c r="P146" s="29">
        <f t="shared" ca="1" si="28"/>
        <v>0</v>
      </c>
      <c r="Q146" s="29">
        <f t="shared" ca="1" si="29"/>
        <v>0</v>
      </c>
      <c r="R146">
        <f t="shared" ref="R146:R209" ca="1" si="33">+E146-M146</f>
        <v>-2.1371646873552554E-2</v>
      </c>
    </row>
    <row r="147" spans="1:18" x14ac:dyDescent="0.2">
      <c r="A147" s="124"/>
      <c r="B147" s="124"/>
      <c r="C147" s="124"/>
      <c r="D147" s="126">
        <f t="shared" si="30"/>
        <v>0</v>
      </c>
      <c r="E147" s="126">
        <f t="shared" si="30"/>
        <v>0</v>
      </c>
      <c r="F147" s="29">
        <f t="shared" si="31"/>
        <v>0</v>
      </c>
      <c r="G147" s="29">
        <f t="shared" si="31"/>
        <v>0</v>
      </c>
      <c r="H147" s="29">
        <f t="shared" ref="H147:H210" si="34">C147*D147*D147</f>
        <v>0</v>
      </c>
      <c r="I147" s="29">
        <f t="shared" ref="I147:I210" si="35">C147*D147*D147*D147</f>
        <v>0</v>
      </c>
      <c r="J147" s="29">
        <f t="shared" ref="J147:J210" si="36">C147*D147*D147*D147*D147</f>
        <v>0</v>
      </c>
      <c r="K147" s="29">
        <f t="shared" ref="K147:K210" si="37">C147*E147*D147</f>
        <v>0</v>
      </c>
      <c r="L147" s="29">
        <f t="shared" ref="L147:L210" si="38">C147*E147*D147*D147</f>
        <v>0</v>
      </c>
      <c r="M147" s="29">
        <f t="shared" ca="1" si="32"/>
        <v>2.1371646873552554E-2</v>
      </c>
      <c r="N147" s="29">
        <f t="shared" ref="N147:N210" ca="1" si="39">C147*(M147-E147)^2</f>
        <v>0</v>
      </c>
      <c r="O147" s="20">
        <f t="shared" ref="O147:O210" ca="1" si="40">(C147*O$1-O$2*F147+O$3*H147)^2</f>
        <v>0</v>
      </c>
      <c r="P147" s="29">
        <f t="shared" ref="P147:P210" ca="1" si="41">(-C147*O$2+O$4*F147-O$5*H147)^2</f>
        <v>0</v>
      </c>
      <c r="Q147" s="29">
        <f t="shared" ref="Q147:Q210" ca="1" si="42">+(C147*O$3-F147*O$5+H147*O$6)^2</f>
        <v>0</v>
      </c>
      <c r="R147">
        <f t="shared" ca="1" si="33"/>
        <v>-2.1371646873552554E-2</v>
      </c>
    </row>
    <row r="148" spans="1:18" x14ac:dyDescent="0.2">
      <c r="A148" s="124"/>
      <c r="B148" s="124"/>
      <c r="C148" s="124"/>
      <c r="D148" s="126">
        <f t="shared" si="30"/>
        <v>0</v>
      </c>
      <c r="E148" s="126">
        <f t="shared" si="30"/>
        <v>0</v>
      </c>
      <c r="F148" s="29">
        <f t="shared" si="31"/>
        <v>0</v>
      </c>
      <c r="G148" s="29">
        <f t="shared" si="31"/>
        <v>0</v>
      </c>
      <c r="H148" s="29">
        <f t="shared" si="34"/>
        <v>0</v>
      </c>
      <c r="I148" s="29">
        <f t="shared" si="35"/>
        <v>0</v>
      </c>
      <c r="J148" s="29">
        <f t="shared" si="36"/>
        <v>0</v>
      </c>
      <c r="K148" s="29">
        <f t="shared" si="37"/>
        <v>0</v>
      </c>
      <c r="L148" s="29">
        <f t="shared" si="38"/>
        <v>0</v>
      </c>
      <c r="M148" s="29">
        <f t="shared" ca="1" si="32"/>
        <v>2.1371646873552554E-2</v>
      </c>
      <c r="N148" s="29">
        <f t="shared" ca="1" si="39"/>
        <v>0</v>
      </c>
      <c r="O148" s="20">
        <f t="shared" ca="1" si="40"/>
        <v>0</v>
      </c>
      <c r="P148" s="29">
        <f t="shared" ca="1" si="41"/>
        <v>0</v>
      </c>
      <c r="Q148" s="29">
        <f t="shared" ca="1" si="42"/>
        <v>0</v>
      </c>
      <c r="R148">
        <f t="shared" ca="1" si="33"/>
        <v>-2.1371646873552554E-2</v>
      </c>
    </row>
    <row r="149" spans="1:18" x14ac:dyDescent="0.2">
      <c r="A149" s="124"/>
      <c r="B149" s="124"/>
      <c r="C149" s="124"/>
      <c r="D149" s="126">
        <f t="shared" si="30"/>
        <v>0</v>
      </c>
      <c r="E149" s="126">
        <f t="shared" si="30"/>
        <v>0</v>
      </c>
      <c r="F149" s="29">
        <f t="shared" si="31"/>
        <v>0</v>
      </c>
      <c r="G149" s="29">
        <f t="shared" si="31"/>
        <v>0</v>
      </c>
      <c r="H149" s="29">
        <f t="shared" si="34"/>
        <v>0</v>
      </c>
      <c r="I149" s="29">
        <f t="shared" si="35"/>
        <v>0</v>
      </c>
      <c r="J149" s="29">
        <f t="shared" si="36"/>
        <v>0</v>
      </c>
      <c r="K149" s="29">
        <f t="shared" si="37"/>
        <v>0</v>
      </c>
      <c r="L149" s="29">
        <f t="shared" si="38"/>
        <v>0</v>
      </c>
      <c r="M149" s="29">
        <f t="shared" ca="1" si="32"/>
        <v>2.1371646873552554E-2</v>
      </c>
      <c r="N149" s="29">
        <f t="shared" ca="1" si="39"/>
        <v>0</v>
      </c>
      <c r="O149" s="20">
        <f t="shared" ca="1" si="40"/>
        <v>0</v>
      </c>
      <c r="P149" s="29">
        <f t="shared" ca="1" si="41"/>
        <v>0</v>
      </c>
      <c r="Q149" s="29">
        <f t="shared" ca="1" si="42"/>
        <v>0</v>
      </c>
      <c r="R149">
        <f t="shared" ca="1" si="33"/>
        <v>-2.1371646873552554E-2</v>
      </c>
    </row>
    <row r="150" spans="1:18" x14ac:dyDescent="0.2">
      <c r="A150" s="124"/>
      <c r="B150" s="124"/>
      <c r="C150" s="124"/>
      <c r="D150" s="126">
        <f t="shared" si="30"/>
        <v>0</v>
      </c>
      <c r="E150" s="126">
        <f t="shared" si="30"/>
        <v>0</v>
      </c>
      <c r="F150" s="29">
        <f t="shared" si="31"/>
        <v>0</v>
      </c>
      <c r="G150" s="29">
        <f t="shared" si="31"/>
        <v>0</v>
      </c>
      <c r="H150" s="29">
        <f t="shared" si="34"/>
        <v>0</v>
      </c>
      <c r="I150" s="29">
        <f t="shared" si="35"/>
        <v>0</v>
      </c>
      <c r="J150" s="29">
        <f t="shared" si="36"/>
        <v>0</v>
      </c>
      <c r="K150" s="29">
        <f t="shared" si="37"/>
        <v>0</v>
      </c>
      <c r="L150" s="29">
        <f t="shared" si="38"/>
        <v>0</v>
      </c>
      <c r="M150" s="29">
        <f t="shared" ca="1" si="32"/>
        <v>2.1371646873552554E-2</v>
      </c>
      <c r="N150" s="29">
        <f t="shared" ca="1" si="39"/>
        <v>0</v>
      </c>
      <c r="O150" s="20">
        <f t="shared" ca="1" si="40"/>
        <v>0</v>
      </c>
      <c r="P150" s="29">
        <f t="shared" ca="1" si="41"/>
        <v>0</v>
      </c>
      <c r="Q150" s="29">
        <f t="shared" ca="1" si="42"/>
        <v>0</v>
      </c>
      <c r="R150">
        <f t="shared" ca="1" si="33"/>
        <v>-2.1371646873552554E-2</v>
      </c>
    </row>
    <row r="151" spans="1:18" x14ac:dyDescent="0.2">
      <c r="A151" s="124"/>
      <c r="B151" s="124"/>
      <c r="C151" s="124"/>
      <c r="D151" s="126">
        <f t="shared" si="30"/>
        <v>0</v>
      </c>
      <c r="E151" s="126">
        <f t="shared" si="30"/>
        <v>0</v>
      </c>
      <c r="F151" s="29">
        <f t="shared" si="31"/>
        <v>0</v>
      </c>
      <c r="G151" s="29">
        <f t="shared" si="31"/>
        <v>0</v>
      </c>
      <c r="H151" s="29">
        <f t="shared" si="34"/>
        <v>0</v>
      </c>
      <c r="I151" s="29">
        <f t="shared" si="35"/>
        <v>0</v>
      </c>
      <c r="J151" s="29">
        <f t="shared" si="36"/>
        <v>0</v>
      </c>
      <c r="K151" s="29">
        <f t="shared" si="37"/>
        <v>0</v>
      </c>
      <c r="L151" s="29">
        <f t="shared" si="38"/>
        <v>0</v>
      </c>
      <c r="M151" s="29">
        <f t="shared" ca="1" si="32"/>
        <v>2.1371646873552554E-2</v>
      </c>
      <c r="N151" s="29">
        <f t="shared" ca="1" si="39"/>
        <v>0</v>
      </c>
      <c r="O151" s="20">
        <f t="shared" ca="1" si="40"/>
        <v>0</v>
      </c>
      <c r="P151" s="29">
        <f t="shared" ca="1" si="41"/>
        <v>0</v>
      </c>
      <c r="Q151" s="29">
        <f t="shared" ca="1" si="42"/>
        <v>0</v>
      </c>
      <c r="R151">
        <f t="shared" ca="1" si="33"/>
        <v>-2.1371646873552554E-2</v>
      </c>
    </row>
    <row r="152" spans="1:18" x14ac:dyDescent="0.2">
      <c r="A152" s="124"/>
      <c r="B152" s="124"/>
      <c r="C152" s="124"/>
      <c r="D152" s="126">
        <f t="shared" si="30"/>
        <v>0</v>
      </c>
      <c r="E152" s="126">
        <f t="shared" si="30"/>
        <v>0</v>
      </c>
      <c r="F152" s="29">
        <f t="shared" si="31"/>
        <v>0</v>
      </c>
      <c r="G152" s="29">
        <f t="shared" si="31"/>
        <v>0</v>
      </c>
      <c r="H152" s="29">
        <f t="shared" si="34"/>
        <v>0</v>
      </c>
      <c r="I152" s="29">
        <f t="shared" si="35"/>
        <v>0</v>
      </c>
      <c r="J152" s="29">
        <f t="shared" si="36"/>
        <v>0</v>
      </c>
      <c r="K152" s="29">
        <f t="shared" si="37"/>
        <v>0</v>
      </c>
      <c r="L152" s="29">
        <f t="shared" si="38"/>
        <v>0</v>
      </c>
      <c r="M152" s="29">
        <f t="shared" ca="1" si="32"/>
        <v>2.1371646873552554E-2</v>
      </c>
      <c r="N152" s="29">
        <f t="shared" ca="1" si="39"/>
        <v>0</v>
      </c>
      <c r="O152" s="20">
        <f t="shared" ca="1" si="40"/>
        <v>0</v>
      </c>
      <c r="P152" s="29">
        <f t="shared" ca="1" si="41"/>
        <v>0</v>
      </c>
      <c r="Q152" s="29">
        <f t="shared" ca="1" si="42"/>
        <v>0</v>
      </c>
      <c r="R152">
        <f t="shared" ca="1" si="33"/>
        <v>-2.1371646873552554E-2</v>
      </c>
    </row>
    <row r="153" spans="1:18" x14ac:dyDescent="0.2">
      <c r="A153" s="124"/>
      <c r="B153" s="124"/>
      <c r="C153" s="124"/>
      <c r="D153" s="126">
        <f t="shared" si="30"/>
        <v>0</v>
      </c>
      <c r="E153" s="126">
        <f t="shared" si="30"/>
        <v>0</v>
      </c>
      <c r="F153" s="29">
        <f t="shared" si="31"/>
        <v>0</v>
      </c>
      <c r="G153" s="29">
        <f t="shared" si="31"/>
        <v>0</v>
      </c>
      <c r="H153" s="29">
        <f t="shared" si="34"/>
        <v>0</v>
      </c>
      <c r="I153" s="29">
        <f t="shared" si="35"/>
        <v>0</v>
      </c>
      <c r="J153" s="29">
        <f t="shared" si="36"/>
        <v>0</v>
      </c>
      <c r="K153" s="29">
        <f t="shared" si="37"/>
        <v>0</v>
      </c>
      <c r="L153" s="29">
        <f t="shared" si="38"/>
        <v>0</v>
      </c>
      <c r="M153" s="29">
        <f t="shared" ca="1" si="32"/>
        <v>2.1371646873552554E-2</v>
      </c>
      <c r="N153" s="29">
        <f t="shared" ca="1" si="39"/>
        <v>0</v>
      </c>
      <c r="O153" s="20">
        <f t="shared" ca="1" si="40"/>
        <v>0</v>
      </c>
      <c r="P153" s="29">
        <f t="shared" ca="1" si="41"/>
        <v>0</v>
      </c>
      <c r="Q153" s="29">
        <f t="shared" ca="1" si="42"/>
        <v>0</v>
      </c>
      <c r="R153">
        <f t="shared" ca="1" si="33"/>
        <v>-2.1371646873552554E-2</v>
      </c>
    </row>
    <row r="154" spans="1:18" x14ac:dyDescent="0.2">
      <c r="A154" s="124"/>
      <c r="B154" s="124"/>
      <c r="C154" s="124"/>
      <c r="D154" s="126">
        <f t="shared" si="30"/>
        <v>0</v>
      </c>
      <c r="E154" s="126">
        <f t="shared" si="30"/>
        <v>0</v>
      </c>
      <c r="F154" s="29">
        <f t="shared" si="31"/>
        <v>0</v>
      </c>
      <c r="G154" s="29">
        <f t="shared" si="31"/>
        <v>0</v>
      </c>
      <c r="H154" s="29">
        <f t="shared" si="34"/>
        <v>0</v>
      </c>
      <c r="I154" s="29">
        <f t="shared" si="35"/>
        <v>0</v>
      </c>
      <c r="J154" s="29">
        <f t="shared" si="36"/>
        <v>0</v>
      </c>
      <c r="K154" s="29">
        <f t="shared" si="37"/>
        <v>0</v>
      </c>
      <c r="L154" s="29">
        <f t="shared" si="38"/>
        <v>0</v>
      </c>
      <c r="M154" s="29">
        <f t="shared" ca="1" si="32"/>
        <v>2.1371646873552554E-2</v>
      </c>
      <c r="N154" s="29">
        <f t="shared" ca="1" si="39"/>
        <v>0</v>
      </c>
      <c r="O154" s="20">
        <f t="shared" ca="1" si="40"/>
        <v>0</v>
      </c>
      <c r="P154" s="29">
        <f t="shared" ca="1" si="41"/>
        <v>0</v>
      </c>
      <c r="Q154" s="29">
        <f t="shared" ca="1" si="42"/>
        <v>0</v>
      </c>
      <c r="R154">
        <f t="shared" ca="1" si="33"/>
        <v>-2.1371646873552554E-2</v>
      </c>
    </row>
    <row r="155" spans="1:18" x14ac:dyDescent="0.2">
      <c r="A155" s="124"/>
      <c r="B155" s="124"/>
      <c r="C155" s="124"/>
      <c r="D155" s="126">
        <f t="shared" si="30"/>
        <v>0</v>
      </c>
      <c r="E155" s="126">
        <f t="shared" si="30"/>
        <v>0</v>
      </c>
      <c r="F155" s="29">
        <f t="shared" si="31"/>
        <v>0</v>
      </c>
      <c r="G155" s="29">
        <f t="shared" si="31"/>
        <v>0</v>
      </c>
      <c r="H155" s="29">
        <f t="shared" si="34"/>
        <v>0</v>
      </c>
      <c r="I155" s="29">
        <f t="shared" si="35"/>
        <v>0</v>
      </c>
      <c r="J155" s="29">
        <f t="shared" si="36"/>
        <v>0</v>
      </c>
      <c r="K155" s="29">
        <f t="shared" si="37"/>
        <v>0</v>
      </c>
      <c r="L155" s="29">
        <f t="shared" si="38"/>
        <v>0</v>
      </c>
      <c r="M155" s="29">
        <f t="shared" ca="1" si="32"/>
        <v>2.1371646873552554E-2</v>
      </c>
      <c r="N155" s="29">
        <f t="shared" ca="1" si="39"/>
        <v>0</v>
      </c>
      <c r="O155" s="20">
        <f t="shared" ca="1" si="40"/>
        <v>0</v>
      </c>
      <c r="P155" s="29">
        <f t="shared" ca="1" si="41"/>
        <v>0</v>
      </c>
      <c r="Q155" s="29">
        <f t="shared" ca="1" si="42"/>
        <v>0</v>
      </c>
      <c r="R155">
        <f t="shared" ca="1" si="33"/>
        <v>-2.1371646873552554E-2</v>
      </c>
    </row>
    <row r="156" spans="1:18" x14ac:dyDescent="0.2">
      <c r="A156" s="124"/>
      <c r="B156" s="124"/>
      <c r="C156" s="124"/>
      <c r="D156" s="126">
        <f t="shared" si="30"/>
        <v>0</v>
      </c>
      <c r="E156" s="126">
        <f t="shared" si="30"/>
        <v>0</v>
      </c>
      <c r="F156" s="29">
        <f t="shared" si="31"/>
        <v>0</v>
      </c>
      <c r="G156" s="29">
        <f t="shared" si="31"/>
        <v>0</v>
      </c>
      <c r="H156" s="29">
        <f t="shared" si="34"/>
        <v>0</v>
      </c>
      <c r="I156" s="29">
        <f t="shared" si="35"/>
        <v>0</v>
      </c>
      <c r="J156" s="29">
        <f t="shared" si="36"/>
        <v>0</v>
      </c>
      <c r="K156" s="29">
        <f t="shared" si="37"/>
        <v>0</v>
      </c>
      <c r="L156" s="29">
        <f t="shared" si="38"/>
        <v>0</v>
      </c>
      <c r="M156" s="29">
        <f t="shared" ca="1" si="32"/>
        <v>2.1371646873552554E-2</v>
      </c>
      <c r="N156" s="29">
        <f t="shared" ca="1" si="39"/>
        <v>0</v>
      </c>
      <c r="O156" s="20">
        <f t="shared" ca="1" si="40"/>
        <v>0</v>
      </c>
      <c r="P156" s="29">
        <f t="shared" ca="1" si="41"/>
        <v>0</v>
      </c>
      <c r="Q156" s="29">
        <f t="shared" ca="1" si="42"/>
        <v>0</v>
      </c>
      <c r="R156">
        <f t="shared" ca="1" si="33"/>
        <v>-2.1371646873552554E-2</v>
      </c>
    </row>
    <row r="157" spans="1:18" x14ac:dyDescent="0.2">
      <c r="A157" s="124"/>
      <c r="B157" s="124"/>
      <c r="C157" s="124"/>
      <c r="D157" s="126">
        <f t="shared" si="30"/>
        <v>0</v>
      </c>
      <c r="E157" s="126">
        <f t="shared" si="30"/>
        <v>0</v>
      </c>
      <c r="F157" s="29">
        <f t="shared" si="31"/>
        <v>0</v>
      </c>
      <c r="G157" s="29">
        <f t="shared" si="31"/>
        <v>0</v>
      </c>
      <c r="H157" s="29">
        <f t="shared" si="34"/>
        <v>0</v>
      </c>
      <c r="I157" s="29">
        <f t="shared" si="35"/>
        <v>0</v>
      </c>
      <c r="J157" s="29">
        <f t="shared" si="36"/>
        <v>0</v>
      </c>
      <c r="K157" s="29">
        <f t="shared" si="37"/>
        <v>0</v>
      </c>
      <c r="L157" s="29">
        <f t="shared" si="38"/>
        <v>0</v>
      </c>
      <c r="M157" s="29">
        <f t="shared" ca="1" si="32"/>
        <v>2.1371646873552554E-2</v>
      </c>
      <c r="N157" s="29">
        <f t="shared" ca="1" si="39"/>
        <v>0</v>
      </c>
      <c r="O157" s="20">
        <f t="shared" ca="1" si="40"/>
        <v>0</v>
      </c>
      <c r="P157" s="29">
        <f t="shared" ca="1" si="41"/>
        <v>0</v>
      </c>
      <c r="Q157" s="29">
        <f t="shared" ca="1" si="42"/>
        <v>0</v>
      </c>
      <c r="R157">
        <f t="shared" ca="1" si="33"/>
        <v>-2.1371646873552554E-2</v>
      </c>
    </row>
    <row r="158" spans="1:18" x14ac:dyDescent="0.2">
      <c r="A158" s="124"/>
      <c r="B158" s="124"/>
      <c r="C158" s="124"/>
      <c r="D158" s="126">
        <f t="shared" si="30"/>
        <v>0</v>
      </c>
      <c r="E158" s="126">
        <f t="shared" si="30"/>
        <v>0</v>
      </c>
      <c r="F158" s="29">
        <f t="shared" si="31"/>
        <v>0</v>
      </c>
      <c r="G158" s="29">
        <f t="shared" si="31"/>
        <v>0</v>
      </c>
      <c r="H158" s="29">
        <f t="shared" si="34"/>
        <v>0</v>
      </c>
      <c r="I158" s="29">
        <f t="shared" si="35"/>
        <v>0</v>
      </c>
      <c r="J158" s="29">
        <f t="shared" si="36"/>
        <v>0</v>
      </c>
      <c r="K158" s="29">
        <f t="shared" si="37"/>
        <v>0</v>
      </c>
      <c r="L158" s="29">
        <f t="shared" si="38"/>
        <v>0</v>
      </c>
      <c r="M158" s="29">
        <f t="shared" ca="1" si="32"/>
        <v>2.1371646873552554E-2</v>
      </c>
      <c r="N158" s="29">
        <f t="shared" ca="1" si="39"/>
        <v>0</v>
      </c>
      <c r="O158" s="20">
        <f t="shared" ca="1" si="40"/>
        <v>0</v>
      </c>
      <c r="P158" s="29">
        <f t="shared" ca="1" si="41"/>
        <v>0</v>
      </c>
      <c r="Q158" s="29">
        <f t="shared" ca="1" si="42"/>
        <v>0</v>
      </c>
      <c r="R158">
        <f t="shared" ca="1" si="33"/>
        <v>-2.1371646873552554E-2</v>
      </c>
    </row>
    <row r="159" spans="1:18" x14ac:dyDescent="0.2">
      <c r="A159" s="124"/>
      <c r="B159" s="124"/>
      <c r="C159" s="124"/>
      <c r="D159" s="126">
        <f t="shared" si="30"/>
        <v>0</v>
      </c>
      <c r="E159" s="126">
        <f t="shared" si="30"/>
        <v>0</v>
      </c>
      <c r="F159" s="29">
        <f t="shared" si="31"/>
        <v>0</v>
      </c>
      <c r="G159" s="29">
        <f t="shared" si="31"/>
        <v>0</v>
      </c>
      <c r="H159" s="29">
        <f t="shared" si="34"/>
        <v>0</v>
      </c>
      <c r="I159" s="29">
        <f t="shared" si="35"/>
        <v>0</v>
      </c>
      <c r="J159" s="29">
        <f t="shared" si="36"/>
        <v>0</v>
      </c>
      <c r="K159" s="29">
        <f t="shared" si="37"/>
        <v>0</v>
      </c>
      <c r="L159" s="29">
        <f t="shared" si="38"/>
        <v>0</v>
      </c>
      <c r="M159" s="29">
        <f t="shared" ca="1" si="32"/>
        <v>2.1371646873552554E-2</v>
      </c>
      <c r="N159" s="29">
        <f t="shared" ca="1" si="39"/>
        <v>0</v>
      </c>
      <c r="O159" s="20">
        <f t="shared" ca="1" si="40"/>
        <v>0</v>
      </c>
      <c r="P159" s="29">
        <f t="shared" ca="1" si="41"/>
        <v>0</v>
      </c>
      <c r="Q159" s="29">
        <f t="shared" ca="1" si="42"/>
        <v>0</v>
      </c>
      <c r="R159">
        <f t="shared" ca="1" si="33"/>
        <v>-2.1371646873552554E-2</v>
      </c>
    </row>
    <row r="160" spans="1:18" x14ac:dyDescent="0.2">
      <c r="A160" s="124"/>
      <c r="B160" s="124"/>
      <c r="C160" s="124"/>
      <c r="D160" s="126">
        <f t="shared" si="30"/>
        <v>0</v>
      </c>
      <c r="E160" s="126">
        <f t="shared" si="30"/>
        <v>0</v>
      </c>
      <c r="F160" s="29">
        <f t="shared" si="31"/>
        <v>0</v>
      </c>
      <c r="G160" s="29">
        <f t="shared" si="31"/>
        <v>0</v>
      </c>
      <c r="H160" s="29">
        <f t="shared" si="34"/>
        <v>0</v>
      </c>
      <c r="I160" s="29">
        <f t="shared" si="35"/>
        <v>0</v>
      </c>
      <c r="J160" s="29">
        <f t="shared" si="36"/>
        <v>0</v>
      </c>
      <c r="K160" s="29">
        <f t="shared" si="37"/>
        <v>0</v>
      </c>
      <c r="L160" s="29">
        <f t="shared" si="38"/>
        <v>0</v>
      </c>
      <c r="M160" s="29">
        <f t="shared" ca="1" si="32"/>
        <v>2.1371646873552554E-2</v>
      </c>
      <c r="N160" s="29">
        <f t="shared" ca="1" si="39"/>
        <v>0</v>
      </c>
      <c r="O160" s="20">
        <f t="shared" ca="1" si="40"/>
        <v>0</v>
      </c>
      <c r="P160" s="29">
        <f t="shared" ca="1" si="41"/>
        <v>0</v>
      </c>
      <c r="Q160" s="29">
        <f t="shared" ca="1" si="42"/>
        <v>0</v>
      </c>
      <c r="R160">
        <f t="shared" ca="1" si="33"/>
        <v>-2.1371646873552554E-2</v>
      </c>
    </row>
    <row r="161" spans="1:18" x14ac:dyDescent="0.2">
      <c r="A161" s="124"/>
      <c r="B161" s="124"/>
      <c r="C161" s="124"/>
      <c r="D161" s="126">
        <f t="shared" si="30"/>
        <v>0</v>
      </c>
      <c r="E161" s="126">
        <f t="shared" si="30"/>
        <v>0</v>
      </c>
      <c r="F161" s="29">
        <f t="shared" si="31"/>
        <v>0</v>
      </c>
      <c r="G161" s="29">
        <f t="shared" si="31"/>
        <v>0</v>
      </c>
      <c r="H161" s="29">
        <f t="shared" si="34"/>
        <v>0</v>
      </c>
      <c r="I161" s="29">
        <f t="shared" si="35"/>
        <v>0</v>
      </c>
      <c r="J161" s="29">
        <f t="shared" si="36"/>
        <v>0</v>
      </c>
      <c r="K161" s="29">
        <f t="shared" si="37"/>
        <v>0</v>
      </c>
      <c r="L161" s="29">
        <f t="shared" si="38"/>
        <v>0</v>
      </c>
      <c r="M161" s="29">
        <f t="shared" ca="1" si="32"/>
        <v>2.1371646873552554E-2</v>
      </c>
      <c r="N161" s="29">
        <f t="shared" ca="1" si="39"/>
        <v>0</v>
      </c>
      <c r="O161" s="20">
        <f t="shared" ca="1" si="40"/>
        <v>0</v>
      </c>
      <c r="P161" s="29">
        <f t="shared" ca="1" si="41"/>
        <v>0</v>
      </c>
      <c r="Q161" s="29">
        <f t="shared" ca="1" si="42"/>
        <v>0</v>
      </c>
      <c r="R161">
        <f t="shared" ca="1" si="33"/>
        <v>-2.1371646873552554E-2</v>
      </c>
    </row>
    <row r="162" spans="1:18" x14ac:dyDescent="0.2">
      <c r="A162" s="124"/>
      <c r="B162" s="124"/>
      <c r="C162" s="124"/>
      <c r="D162" s="126">
        <f t="shared" si="30"/>
        <v>0</v>
      </c>
      <c r="E162" s="126">
        <f t="shared" si="30"/>
        <v>0</v>
      </c>
      <c r="F162" s="29">
        <f t="shared" si="31"/>
        <v>0</v>
      </c>
      <c r="G162" s="29">
        <f t="shared" si="31"/>
        <v>0</v>
      </c>
      <c r="H162" s="29">
        <f t="shared" si="34"/>
        <v>0</v>
      </c>
      <c r="I162" s="29">
        <f t="shared" si="35"/>
        <v>0</v>
      </c>
      <c r="J162" s="29">
        <f t="shared" si="36"/>
        <v>0</v>
      </c>
      <c r="K162" s="29">
        <f t="shared" si="37"/>
        <v>0</v>
      </c>
      <c r="L162" s="29">
        <f t="shared" si="38"/>
        <v>0</v>
      </c>
      <c r="M162" s="29">
        <f t="shared" ca="1" si="32"/>
        <v>2.1371646873552554E-2</v>
      </c>
      <c r="N162" s="29">
        <f t="shared" ca="1" si="39"/>
        <v>0</v>
      </c>
      <c r="O162" s="20">
        <f t="shared" ca="1" si="40"/>
        <v>0</v>
      </c>
      <c r="P162" s="29">
        <f t="shared" ca="1" si="41"/>
        <v>0</v>
      </c>
      <c r="Q162" s="29">
        <f t="shared" ca="1" si="42"/>
        <v>0</v>
      </c>
      <c r="R162">
        <f t="shared" ca="1" si="33"/>
        <v>-2.1371646873552554E-2</v>
      </c>
    </row>
    <row r="163" spans="1:18" x14ac:dyDescent="0.2">
      <c r="A163" s="124"/>
      <c r="B163" s="124"/>
      <c r="C163" s="124"/>
      <c r="D163" s="126">
        <f t="shared" si="30"/>
        <v>0</v>
      </c>
      <c r="E163" s="126">
        <f t="shared" si="30"/>
        <v>0</v>
      </c>
      <c r="F163" s="29">
        <f t="shared" si="31"/>
        <v>0</v>
      </c>
      <c r="G163" s="29">
        <f t="shared" si="31"/>
        <v>0</v>
      </c>
      <c r="H163" s="29">
        <f t="shared" si="34"/>
        <v>0</v>
      </c>
      <c r="I163" s="29">
        <f t="shared" si="35"/>
        <v>0</v>
      </c>
      <c r="J163" s="29">
        <f t="shared" si="36"/>
        <v>0</v>
      </c>
      <c r="K163" s="29">
        <f t="shared" si="37"/>
        <v>0</v>
      </c>
      <c r="L163" s="29">
        <f t="shared" si="38"/>
        <v>0</v>
      </c>
      <c r="M163" s="29">
        <f t="shared" ca="1" si="32"/>
        <v>2.1371646873552554E-2</v>
      </c>
      <c r="N163" s="29">
        <f t="shared" ca="1" si="39"/>
        <v>0</v>
      </c>
      <c r="O163" s="20">
        <f t="shared" ca="1" si="40"/>
        <v>0</v>
      </c>
      <c r="P163" s="29">
        <f t="shared" ca="1" si="41"/>
        <v>0</v>
      </c>
      <c r="Q163" s="29">
        <f t="shared" ca="1" si="42"/>
        <v>0</v>
      </c>
      <c r="R163">
        <f t="shared" ca="1" si="33"/>
        <v>-2.1371646873552554E-2</v>
      </c>
    </row>
    <row r="164" spans="1:18" x14ac:dyDescent="0.2">
      <c r="A164" s="124"/>
      <c r="B164" s="124"/>
      <c r="C164" s="124"/>
      <c r="D164" s="126">
        <f t="shared" si="30"/>
        <v>0</v>
      </c>
      <c r="E164" s="126">
        <f t="shared" si="30"/>
        <v>0</v>
      </c>
      <c r="F164" s="29">
        <f t="shared" si="31"/>
        <v>0</v>
      </c>
      <c r="G164" s="29">
        <f t="shared" si="31"/>
        <v>0</v>
      </c>
      <c r="H164" s="29">
        <f t="shared" si="34"/>
        <v>0</v>
      </c>
      <c r="I164" s="29">
        <f t="shared" si="35"/>
        <v>0</v>
      </c>
      <c r="J164" s="29">
        <f t="shared" si="36"/>
        <v>0</v>
      </c>
      <c r="K164" s="29">
        <f t="shared" si="37"/>
        <v>0</v>
      </c>
      <c r="L164" s="29">
        <f t="shared" si="38"/>
        <v>0</v>
      </c>
      <c r="M164" s="29">
        <f t="shared" ca="1" si="32"/>
        <v>2.1371646873552554E-2</v>
      </c>
      <c r="N164" s="29">
        <f t="shared" ca="1" si="39"/>
        <v>0</v>
      </c>
      <c r="O164" s="20">
        <f t="shared" ca="1" si="40"/>
        <v>0</v>
      </c>
      <c r="P164" s="29">
        <f t="shared" ca="1" si="41"/>
        <v>0</v>
      </c>
      <c r="Q164" s="29">
        <f t="shared" ca="1" si="42"/>
        <v>0</v>
      </c>
      <c r="R164">
        <f t="shared" ca="1" si="33"/>
        <v>-2.1371646873552554E-2</v>
      </c>
    </row>
    <row r="165" spans="1:18" x14ac:dyDescent="0.2">
      <c r="A165" s="124"/>
      <c r="B165" s="124"/>
      <c r="C165" s="124"/>
      <c r="D165" s="126">
        <f t="shared" si="30"/>
        <v>0</v>
      </c>
      <c r="E165" s="126">
        <f t="shared" si="30"/>
        <v>0</v>
      </c>
      <c r="F165" s="29">
        <f t="shared" si="31"/>
        <v>0</v>
      </c>
      <c r="G165" s="29">
        <f t="shared" si="31"/>
        <v>0</v>
      </c>
      <c r="H165" s="29">
        <f t="shared" si="34"/>
        <v>0</v>
      </c>
      <c r="I165" s="29">
        <f t="shared" si="35"/>
        <v>0</v>
      </c>
      <c r="J165" s="29">
        <f t="shared" si="36"/>
        <v>0</v>
      </c>
      <c r="K165" s="29">
        <f t="shared" si="37"/>
        <v>0</v>
      </c>
      <c r="L165" s="29">
        <f t="shared" si="38"/>
        <v>0</v>
      </c>
      <c r="M165" s="29">
        <f t="shared" ca="1" si="32"/>
        <v>2.1371646873552554E-2</v>
      </c>
      <c r="N165" s="29">
        <f t="shared" ca="1" si="39"/>
        <v>0</v>
      </c>
      <c r="O165" s="20">
        <f t="shared" ca="1" si="40"/>
        <v>0</v>
      </c>
      <c r="P165" s="29">
        <f t="shared" ca="1" si="41"/>
        <v>0</v>
      </c>
      <c r="Q165" s="29">
        <f t="shared" ca="1" si="42"/>
        <v>0</v>
      </c>
      <c r="R165">
        <f t="shared" ca="1" si="33"/>
        <v>-2.1371646873552554E-2</v>
      </c>
    </row>
    <row r="166" spans="1:18" x14ac:dyDescent="0.2">
      <c r="A166" s="124"/>
      <c r="B166" s="124"/>
      <c r="C166" s="124"/>
      <c r="D166" s="126">
        <f t="shared" si="30"/>
        <v>0</v>
      </c>
      <c r="E166" s="126">
        <f t="shared" si="30"/>
        <v>0</v>
      </c>
      <c r="F166" s="29">
        <f t="shared" si="31"/>
        <v>0</v>
      </c>
      <c r="G166" s="29">
        <f t="shared" si="31"/>
        <v>0</v>
      </c>
      <c r="H166" s="29">
        <f t="shared" si="34"/>
        <v>0</v>
      </c>
      <c r="I166" s="29">
        <f t="shared" si="35"/>
        <v>0</v>
      </c>
      <c r="J166" s="29">
        <f t="shared" si="36"/>
        <v>0</v>
      </c>
      <c r="K166" s="29">
        <f t="shared" si="37"/>
        <v>0</v>
      </c>
      <c r="L166" s="29">
        <f t="shared" si="38"/>
        <v>0</v>
      </c>
      <c r="M166" s="29">
        <f t="shared" ca="1" si="32"/>
        <v>2.1371646873552554E-2</v>
      </c>
      <c r="N166" s="29">
        <f t="shared" ca="1" si="39"/>
        <v>0</v>
      </c>
      <c r="O166" s="20">
        <f t="shared" ca="1" si="40"/>
        <v>0</v>
      </c>
      <c r="P166" s="29">
        <f t="shared" ca="1" si="41"/>
        <v>0</v>
      </c>
      <c r="Q166" s="29">
        <f t="shared" ca="1" si="42"/>
        <v>0</v>
      </c>
      <c r="R166">
        <f t="shared" ca="1" si="33"/>
        <v>-2.1371646873552554E-2</v>
      </c>
    </row>
    <row r="167" spans="1:18" x14ac:dyDescent="0.2">
      <c r="A167" s="124"/>
      <c r="B167" s="124"/>
      <c r="C167" s="124"/>
      <c r="D167" s="126">
        <f t="shared" si="30"/>
        <v>0</v>
      </c>
      <c r="E167" s="126">
        <f t="shared" si="30"/>
        <v>0</v>
      </c>
      <c r="F167" s="29">
        <f t="shared" si="31"/>
        <v>0</v>
      </c>
      <c r="G167" s="29">
        <f t="shared" si="31"/>
        <v>0</v>
      </c>
      <c r="H167" s="29">
        <f t="shared" si="34"/>
        <v>0</v>
      </c>
      <c r="I167" s="29">
        <f t="shared" si="35"/>
        <v>0</v>
      </c>
      <c r="J167" s="29">
        <f t="shared" si="36"/>
        <v>0</v>
      </c>
      <c r="K167" s="29">
        <f t="shared" si="37"/>
        <v>0</v>
      </c>
      <c r="L167" s="29">
        <f t="shared" si="38"/>
        <v>0</v>
      </c>
      <c r="M167" s="29">
        <f t="shared" ca="1" si="32"/>
        <v>2.1371646873552554E-2</v>
      </c>
      <c r="N167" s="29">
        <f t="shared" ca="1" si="39"/>
        <v>0</v>
      </c>
      <c r="O167" s="20">
        <f t="shared" ca="1" si="40"/>
        <v>0</v>
      </c>
      <c r="P167" s="29">
        <f t="shared" ca="1" si="41"/>
        <v>0</v>
      </c>
      <c r="Q167" s="29">
        <f t="shared" ca="1" si="42"/>
        <v>0</v>
      </c>
      <c r="R167">
        <f t="shared" ca="1" si="33"/>
        <v>-2.1371646873552554E-2</v>
      </c>
    </row>
    <row r="168" spans="1:18" x14ac:dyDescent="0.2">
      <c r="A168" s="124"/>
      <c r="B168" s="124"/>
      <c r="C168" s="124"/>
      <c r="D168" s="126">
        <f t="shared" si="30"/>
        <v>0</v>
      </c>
      <c r="E168" s="126">
        <f t="shared" si="30"/>
        <v>0</v>
      </c>
      <c r="F168" s="29">
        <f t="shared" si="31"/>
        <v>0</v>
      </c>
      <c r="G168" s="29">
        <f t="shared" si="31"/>
        <v>0</v>
      </c>
      <c r="H168" s="29">
        <f t="shared" si="34"/>
        <v>0</v>
      </c>
      <c r="I168" s="29">
        <f t="shared" si="35"/>
        <v>0</v>
      </c>
      <c r="J168" s="29">
        <f t="shared" si="36"/>
        <v>0</v>
      </c>
      <c r="K168" s="29">
        <f t="shared" si="37"/>
        <v>0</v>
      </c>
      <c r="L168" s="29">
        <f t="shared" si="38"/>
        <v>0</v>
      </c>
      <c r="M168" s="29">
        <f t="shared" ca="1" si="32"/>
        <v>2.1371646873552554E-2</v>
      </c>
      <c r="N168" s="29">
        <f t="shared" ca="1" si="39"/>
        <v>0</v>
      </c>
      <c r="O168" s="20">
        <f t="shared" ca="1" si="40"/>
        <v>0</v>
      </c>
      <c r="P168" s="29">
        <f t="shared" ca="1" si="41"/>
        <v>0</v>
      </c>
      <c r="Q168" s="29">
        <f t="shared" ca="1" si="42"/>
        <v>0</v>
      </c>
      <c r="R168">
        <f t="shared" ca="1" si="33"/>
        <v>-2.1371646873552554E-2</v>
      </c>
    </row>
    <row r="169" spans="1:18" x14ac:dyDescent="0.2">
      <c r="A169" s="124"/>
      <c r="B169" s="124"/>
      <c r="C169" s="124"/>
      <c r="D169" s="126">
        <f t="shared" si="30"/>
        <v>0</v>
      </c>
      <c r="E169" s="126">
        <f t="shared" si="30"/>
        <v>0</v>
      </c>
      <c r="F169" s="29">
        <f t="shared" si="31"/>
        <v>0</v>
      </c>
      <c r="G169" s="29">
        <f t="shared" si="31"/>
        <v>0</v>
      </c>
      <c r="H169" s="29">
        <f t="shared" si="34"/>
        <v>0</v>
      </c>
      <c r="I169" s="29">
        <f t="shared" si="35"/>
        <v>0</v>
      </c>
      <c r="J169" s="29">
        <f t="shared" si="36"/>
        <v>0</v>
      </c>
      <c r="K169" s="29">
        <f t="shared" si="37"/>
        <v>0</v>
      </c>
      <c r="L169" s="29">
        <f t="shared" si="38"/>
        <v>0</v>
      </c>
      <c r="M169" s="29">
        <f t="shared" ca="1" si="32"/>
        <v>2.1371646873552554E-2</v>
      </c>
      <c r="N169" s="29">
        <f t="shared" ca="1" si="39"/>
        <v>0</v>
      </c>
      <c r="O169" s="20">
        <f t="shared" ca="1" si="40"/>
        <v>0</v>
      </c>
      <c r="P169" s="29">
        <f t="shared" ca="1" si="41"/>
        <v>0</v>
      </c>
      <c r="Q169" s="29">
        <f t="shared" ca="1" si="42"/>
        <v>0</v>
      </c>
      <c r="R169">
        <f t="shared" ca="1" si="33"/>
        <v>-2.1371646873552554E-2</v>
      </c>
    </row>
    <row r="170" spans="1:18" x14ac:dyDescent="0.2">
      <c r="A170" s="124"/>
      <c r="B170" s="124"/>
      <c r="C170" s="124"/>
      <c r="D170" s="126">
        <f t="shared" si="30"/>
        <v>0</v>
      </c>
      <c r="E170" s="126">
        <f t="shared" si="30"/>
        <v>0</v>
      </c>
      <c r="F170" s="29">
        <f t="shared" si="31"/>
        <v>0</v>
      </c>
      <c r="G170" s="29">
        <f t="shared" si="31"/>
        <v>0</v>
      </c>
      <c r="H170" s="29">
        <f t="shared" si="34"/>
        <v>0</v>
      </c>
      <c r="I170" s="29">
        <f t="shared" si="35"/>
        <v>0</v>
      </c>
      <c r="J170" s="29">
        <f t="shared" si="36"/>
        <v>0</v>
      </c>
      <c r="K170" s="29">
        <f t="shared" si="37"/>
        <v>0</v>
      </c>
      <c r="L170" s="29">
        <f t="shared" si="38"/>
        <v>0</v>
      </c>
      <c r="M170" s="29">
        <f t="shared" ca="1" si="32"/>
        <v>2.1371646873552554E-2</v>
      </c>
      <c r="N170" s="29">
        <f t="shared" ca="1" si="39"/>
        <v>0</v>
      </c>
      <c r="O170" s="20">
        <f t="shared" ca="1" si="40"/>
        <v>0</v>
      </c>
      <c r="P170" s="29">
        <f t="shared" ca="1" si="41"/>
        <v>0</v>
      </c>
      <c r="Q170" s="29">
        <f t="shared" ca="1" si="42"/>
        <v>0</v>
      </c>
      <c r="R170">
        <f t="shared" ca="1" si="33"/>
        <v>-2.1371646873552554E-2</v>
      </c>
    </row>
    <row r="171" spans="1:18" x14ac:dyDescent="0.2">
      <c r="A171" s="124"/>
      <c r="B171" s="124"/>
      <c r="C171" s="124"/>
      <c r="D171" s="126">
        <f t="shared" si="30"/>
        <v>0</v>
      </c>
      <c r="E171" s="126">
        <f t="shared" si="30"/>
        <v>0</v>
      </c>
      <c r="F171" s="29">
        <f t="shared" si="31"/>
        <v>0</v>
      </c>
      <c r="G171" s="29">
        <f t="shared" si="31"/>
        <v>0</v>
      </c>
      <c r="H171" s="29">
        <f t="shared" si="34"/>
        <v>0</v>
      </c>
      <c r="I171" s="29">
        <f t="shared" si="35"/>
        <v>0</v>
      </c>
      <c r="J171" s="29">
        <f t="shared" si="36"/>
        <v>0</v>
      </c>
      <c r="K171" s="29">
        <f t="shared" si="37"/>
        <v>0</v>
      </c>
      <c r="L171" s="29">
        <f t="shared" si="38"/>
        <v>0</v>
      </c>
      <c r="M171" s="29">
        <f t="shared" ca="1" si="32"/>
        <v>2.1371646873552554E-2</v>
      </c>
      <c r="N171" s="29">
        <f t="shared" ca="1" si="39"/>
        <v>0</v>
      </c>
      <c r="O171" s="20">
        <f t="shared" ca="1" si="40"/>
        <v>0</v>
      </c>
      <c r="P171" s="29">
        <f t="shared" ca="1" si="41"/>
        <v>0</v>
      </c>
      <c r="Q171" s="29">
        <f t="shared" ca="1" si="42"/>
        <v>0</v>
      </c>
      <c r="R171">
        <f t="shared" ca="1" si="33"/>
        <v>-2.1371646873552554E-2</v>
      </c>
    </row>
    <row r="172" spans="1:18" x14ac:dyDescent="0.2">
      <c r="A172" s="124"/>
      <c r="B172" s="124"/>
      <c r="C172" s="124"/>
      <c r="D172" s="126">
        <f t="shared" si="30"/>
        <v>0</v>
      </c>
      <c r="E172" s="126">
        <f t="shared" si="30"/>
        <v>0</v>
      </c>
      <c r="F172" s="29">
        <f t="shared" si="31"/>
        <v>0</v>
      </c>
      <c r="G172" s="29">
        <f t="shared" si="31"/>
        <v>0</v>
      </c>
      <c r="H172" s="29">
        <f t="shared" si="34"/>
        <v>0</v>
      </c>
      <c r="I172" s="29">
        <f t="shared" si="35"/>
        <v>0</v>
      </c>
      <c r="J172" s="29">
        <f t="shared" si="36"/>
        <v>0</v>
      </c>
      <c r="K172" s="29">
        <f t="shared" si="37"/>
        <v>0</v>
      </c>
      <c r="L172" s="29">
        <f t="shared" si="38"/>
        <v>0</v>
      </c>
      <c r="M172" s="29">
        <f t="shared" ca="1" si="32"/>
        <v>2.1371646873552554E-2</v>
      </c>
      <c r="N172" s="29">
        <f t="shared" ca="1" si="39"/>
        <v>0</v>
      </c>
      <c r="O172" s="20">
        <f t="shared" ca="1" si="40"/>
        <v>0</v>
      </c>
      <c r="P172" s="29">
        <f t="shared" ca="1" si="41"/>
        <v>0</v>
      </c>
      <c r="Q172" s="29">
        <f t="shared" ca="1" si="42"/>
        <v>0</v>
      </c>
      <c r="R172">
        <f t="shared" ca="1" si="33"/>
        <v>-2.1371646873552554E-2</v>
      </c>
    </row>
    <row r="173" spans="1:18" x14ac:dyDescent="0.2">
      <c r="A173" s="124"/>
      <c r="B173" s="124"/>
      <c r="C173" s="124"/>
      <c r="D173" s="126">
        <f t="shared" si="30"/>
        <v>0</v>
      </c>
      <c r="E173" s="126">
        <f t="shared" si="30"/>
        <v>0</v>
      </c>
      <c r="F173" s="29">
        <f t="shared" si="31"/>
        <v>0</v>
      </c>
      <c r="G173" s="29">
        <f t="shared" si="31"/>
        <v>0</v>
      </c>
      <c r="H173" s="29">
        <f t="shared" si="34"/>
        <v>0</v>
      </c>
      <c r="I173" s="29">
        <f t="shared" si="35"/>
        <v>0</v>
      </c>
      <c r="J173" s="29">
        <f t="shared" si="36"/>
        <v>0</v>
      </c>
      <c r="K173" s="29">
        <f t="shared" si="37"/>
        <v>0</v>
      </c>
      <c r="L173" s="29">
        <f t="shared" si="38"/>
        <v>0</v>
      </c>
      <c r="M173" s="29">
        <f t="shared" ca="1" si="32"/>
        <v>2.1371646873552554E-2</v>
      </c>
      <c r="N173" s="29">
        <f t="shared" ca="1" si="39"/>
        <v>0</v>
      </c>
      <c r="O173" s="20">
        <f t="shared" ca="1" si="40"/>
        <v>0</v>
      </c>
      <c r="P173" s="29">
        <f t="shared" ca="1" si="41"/>
        <v>0</v>
      </c>
      <c r="Q173" s="29">
        <f t="shared" ca="1" si="42"/>
        <v>0</v>
      </c>
      <c r="R173">
        <f t="shared" ca="1" si="33"/>
        <v>-2.1371646873552554E-2</v>
      </c>
    </row>
    <row r="174" spans="1:18" x14ac:dyDescent="0.2">
      <c r="A174" s="124"/>
      <c r="B174" s="124"/>
      <c r="C174" s="124"/>
      <c r="D174" s="126">
        <f t="shared" si="30"/>
        <v>0</v>
      </c>
      <c r="E174" s="126">
        <f t="shared" si="30"/>
        <v>0</v>
      </c>
      <c r="F174" s="29">
        <f t="shared" si="31"/>
        <v>0</v>
      </c>
      <c r="G174" s="29">
        <f t="shared" si="31"/>
        <v>0</v>
      </c>
      <c r="H174" s="29">
        <f t="shared" si="34"/>
        <v>0</v>
      </c>
      <c r="I174" s="29">
        <f t="shared" si="35"/>
        <v>0</v>
      </c>
      <c r="J174" s="29">
        <f t="shared" si="36"/>
        <v>0</v>
      </c>
      <c r="K174" s="29">
        <f t="shared" si="37"/>
        <v>0</v>
      </c>
      <c r="L174" s="29">
        <f t="shared" si="38"/>
        <v>0</v>
      </c>
      <c r="M174" s="29">
        <f t="shared" ca="1" si="32"/>
        <v>2.1371646873552554E-2</v>
      </c>
      <c r="N174" s="29">
        <f t="shared" ca="1" si="39"/>
        <v>0</v>
      </c>
      <c r="O174" s="20">
        <f t="shared" ca="1" si="40"/>
        <v>0</v>
      </c>
      <c r="P174" s="29">
        <f t="shared" ca="1" si="41"/>
        <v>0</v>
      </c>
      <c r="Q174" s="29">
        <f t="shared" ca="1" si="42"/>
        <v>0</v>
      </c>
      <c r="R174">
        <f t="shared" ca="1" si="33"/>
        <v>-2.1371646873552554E-2</v>
      </c>
    </row>
    <row r="175" spans="1:18" x14ac:dyDescent="0.2">
      <c r="A175" s="124"/>
      <c r="B175" s="124"/>
      <c r="C175" s="124"/>
      <c r="D175" s="126">
        <f t="shared" si="30"/>
        <v>0</v>
      </c>
      <c r="E175" s="126">
        <f t="shared" si="30"/>
        <v>0</v>
      </c>
      <c r="F175" s="29">
        <f t="shared" si="31"/>
        <v>0</v>
      </c>
      <c r="G175" s="29">
        <f t="shared" si="31"/>
        <v>0</v>
      </c>
      <c r="H175" s="29">
        <f t="shared" si="34"/>
        <v>0</v>
      </c>
      <c r="I175" s="29">
        <f t="shared" si="35"/>
        <v>0</v>
      </c>
      <c r="J175" s="29">
        <f t="shared" si="36"/>
        <v>0</v>
      </c>
      <c r="K175" s="29">
        <f t="shared" si="37"/>
        <v>0</v>
      </c>
      <c r="L175" s="29">
        <f t="shared" si="38"/>
        <v>0</v>
      </c>
      <c r="M175" s="29">
        <f t="shared" ca="1" si="32"/>
        <v>2.1371646873552554E-2</v>
      </c>
      <c r="N175" s="29">
        <f t="shared" ca="1" si="39"/>
        <v>0</v>
      </c>
      <c r="O175" s="20">
        <f t="shared" ca="1" si="40"/>
        <v>0</v>
      </c>
      <c r="P175" s="29">
        <f t="shared" ca="1" si="41"/>
        <v>0</v>
      </c>
      <c r="Q175" s="29">
        <f t="shared" ca="1" si="42"/>
        <v>0</v>
      </c>
      <c r="R175">
        <f t="shared" ca="1" si="33"/>
        <v>-2.1371646873552554E-2</v>
      </c>
    </row>
    <row r="176" spans="1:18" x14ac:dyDescent="0.2">
      <c r="A176" s="124"/>
      <c r="B176" s="124"/>
      <c r="C176" s="124"/>
      <c r="D176" s="126">
        <f t="shared" si="30"/>
        <v>0</v>
      </c>
      <c r="E176" s="126">
        <f t="shared" si="30"/>
        <v>0</v>
      </c>
      <c r="F176" s="29">
        <f t="shared" si="31"/>
        <v>0</v>
      </c>
      <c r="G176" s="29">
        <f t="shared" si="31"/>
        <v>0</v>
      </c>
      <c r="H176" s="29">
        <f t="shared" si="34"/>
        <v>0</v>
      </c>
      <c r="I176" s="29">
        <f t="shared" si="35"/>
        <v>0</v>
      </c>
      <c r="J176" s="29">
        <f t="shared" si="36"/>
        <v>0</v>
      </c>
      <c r="K176" s="29">
        <f t="shared" si="37"/>
        <v>0</v>
      </c>
      <c r="L176" s="29">
        <f t="shared" si="38"/>
        <v>0</v>
      </c>
      <c r="M176" s="29">
        <f t="shared" ca="1" si="32"/>
        <v>2.1371646873552554E-2</v>
      </c>
      <c r="N176" s="29">
        <f t="shared" ca="1" si="39"/>
        <v>0</v>
      </c>
      <c r="O176" s="20">
        <f t="shared" ca="1" si="40"/>
        <v>0</v>
      </c>
      <c r="P176" s="29">
        <f t="shared" ca="1" si="41"/>
        <v>0</v>
      </c>
      <c r="Q176" s="29">
        <f t="shared" ca="1" si="42"/>
        <v>0</v>
      </c>
      <c r="R176">
        <f t="shared" ca="1" si="33"/>
        <v>-2.1371646873552554E-2</v>
      </c>
    </row>
    <row r="177" spans="1:18" x14ac:dyDescent="0.2">
      <c r="A177" s="124"/>
      <c r="B177" s="124"/>
      <c r="C177" s="124"/>
      <c r="D177" s="126">
        <f t="shared" si="30"/>
        <v>0</v>
      </c>
      <c r="E177" s="126">
        <f t="shared" si="30"/>
        <v>0</v>
      </c>
      <c r="F177" s="29">
        <f t="shared" si="31"/>
        <v>0</v>
      </c>
      <c r="G177" s="29">
        <f t="shared" si="31"/>
        <v>0</v>
      </c>
      <c r="H177" s="29">
        <f t="shared" si="34"/>
        <v>0</v>
      </c>
      <c r="I177" s="29">
        <f t="shared" si="35"/>
        <v>0</v>
      </c>
      <c r="J177" s="29">
        <f t="shared" si="36"/>
        <v>0</v>
      </c>
      <c r="K177" s="29">
        <f t="shared" si="37"/>
        <v>0</v>
      </c>
      <c r="L177" s="29">
        <f t="shared" si="38"/>
        <v>0</v>
      </c>
      <c r="M177" s="29">
        <f t="shared" ca="1" si="32"/>
        <v>2.1371646873552554E-2</v>
      </c>
      <c r="N177" s="29">
        <f t="shared" ca="1" si="39"/>
        <v>0</v>
      </c>
      <c r="O177" s="20">
        <f t="shared" ca="1" si="40"/>
        <v>0</v>
      </c>
      <c r="P177" s="29">
        <f t="shared" ca="1" si="41"/>
        <v>0</v>
      </c>
      <c r="Q177" s="29">
        <f t="shared" ca="1" si="42"/>
        <v>0</v>
      </c>
      <c r="R177">
        <f t="shared" ca="1" si="33"/>
        <v>-2.1371646873552554E-2</v>
      </c>
    </row>
    <row r="178" spans="1:18" x14ac:dyDescent="0.2">
      <c r="A178" s="124"/>
      <c r="B178" s="124"/>
      <c r="C178" s="124"/>
      <c r="D178" s="126">
        <f t="shared" si="30"/>
        <v>0</v>
      </c>
      <c r="E178" s="126">
        <f t="shared" si="30"/>
        <v>0</v>
      </c>
      <c r="F178" s="29">
        <f t="shared" si="31"/>
        <v>0</v>
      </c>
      <c r="G178" s="29">
        <f t="shared" si="31"/>
        <v>0</v>
      </c>
      <c r="H178" s="29">
        <f t="shared" si="34"/>
        <v>0</v>
      </c>
      <c r="I178" s="29">
        <f t="shared" si="35"/>
        <v>0</v>
      </c>
      <c r="J178" s="29">
        <f t="shared" si="36"/>
        <v>0</v>
      </c>
      <c r="K178" s="29">
        <f t="shared" si="37"/>
        <v>0</v>
      </c>
      <c r="L178" s="29">
        <f t="shared" si="38"/>
        <v>0</v>
      </c>
      <c r="M178" s="29">
        <f t="shared" ca="1" si="32"/>
        <v>2.1371646873552554E-2</v>
      </c>
      <c r="N178" s="29">
        <f t="shared" ca="1" si="39"/>
        <v>0</v>
      </c>
      <c r="O178" s="20">
        <f t="shared" ca="1" si="40"/>
        <v>0</v>
      </c>
      <c r="P178" s="29">
        <f t="shared" ca="1" si="41"/>
        <v>0</v>
      </c>
      <c r="Q178" s="29">
        <f t="shared" ca="1" si="42"/>
        <v>0</v>
      </c>
      <c r="R178">
        <f t="shared" ca="1" si="33"/>
        <v>-2.1371646873552554E-2</v>
      </c>
    </row>
    <row r="179" spans="1:18" x14ac:dyDescent="0.2">
      <c r="A179" s="124"/>
      <c r="B179" s="124"/>
      <c r="C179" s="124"/>
      <c r="D179" s="126">
        <f t="shared" si="30"/>
        <v>0</v>
      </c>
      <c r="E179" s="126">
        <f t="shared" si="30"/>
        <v>0</v>
      </c>
      <c r="F179" s="29">
        <f t="shared" si="31"/>
        <v>0</v>
      </c>
      <c r="G179" s="29">
        <f t="shared" si="31"/>
        <v>0</v>
      </c>
      <c r="H179" s="29">
        <f t="shared" si="34"/>
        <v>0</v>
      </c>
      <c r="I179" s="29">
        <f t="shared" si="35"/>
        <v>0</v>
      </c>
      <c r="J179" s="29">
        <f t="shared" si="36"/>
        <v>0</v>
      </c>
      <c r="K179" s="29">
        <f t="shared" si="37"/>
        <v>0</v>
      </c>
      <c r="L179" s="29">
        <f t="shared" si="38"/>
        <v>0</v>
      </c>
      <c r="M179" s="29">
        <f t="shared" ca="1" si="32"/>
        <v>2.1371646873552554E-2</v>
      </c>
      <c r="N179" s="29">
        <f t="shared" ca="1" si="39"/>
        <v>0</v>
      </c>
      <c r="O179" s="20">
        <f t="shared" ca="1" si="40"/>
        <v>0</v>
      </c>
      <c r="P179" s="29">
        <f t="shared" ca="1" si="41"/>
        <v>0</v>
      </c>
      <c r="Q179" s="29">
        <f t="shared" ca="1" si="42"/>
        <v>0</v>
      </c>
      <c r="R179">
        <f t="shared" ca="1" si="33"/>
        <v>-2.1371646873552554E-2</v>
      </c>
    </row>
    <row r="180" spans="1:18" x14ac:dyDescent="0.2">
      <c r="A180" s="124"/>
      <c r="B180" s="124"/>
      <c r="C180" s="124"/>
      <c r="D180" s="126">
        <f t="shared" si="30"/>
        <v>0</v>
      </c>
      <c r="E180" s="126">
        <f t="shared" si="30"/>
        <v>0</v>
      </c>
      <c r="F180" s="29">
        <f t="shared" si="31"/>
        <v>0</v>
      </c>
      <c r="G180" s="29">
        <f t="shared" si="31"/>
        <v>0</v>
      </c>
      <c r="H180" s="29">
        <f t="shared" si="34"/>
        <v>0</v>
      </c>
      <c r="I180" s="29">
        <f t="shared" si="35"/>
        <v>0</v>
      </c>
      <c r="J180" s="29">
        <f t="shared" si="36"/>
        <v>0</v>
      </c>
      <c r="K180" s="29">
        <f t="shared" si="37"/>
        <v>0</v>
      </c>
      <c r="L180" s="29">
        <f t="shared" si="38"/>
        <v>0</v>
      </c>
      <c r="M180" s="29">
        <f t="shared" ca="1" si="32"/>
        <v>2.1371646873552554E-2</v>
      </c>
      <c r="N180" s="29">
        <f t="shared" ca="1" si="39"/>
        <v>0</v>
      </c>
      <c r="O180" s="20">
        <f t="shared" ca="1" si="40"/>
        <v>0</v>
      </c>
      <c r="P180" s="29">
        <f t="shared" ca="1" si="41"/>
        <v>0</v>
      </c>
      <c r="Q180" s="29">
        <f t="shared" ca="1" si="42"/>
        <v>0</v>
      </c>
      <c r="R180">
        <f t="shared" ca="1" si="33"/>
        <v>-2.1371646873552554E-2</v>
      </c>
    </row>
    <row r="181" spans="1:18" x14ac:dyDescent="0.2">
      <c r="A181" s="124"/>
      <c r="B181" s="124"/>
      <c r="C181" s="124"/>
      <c r="D181" s="126">
        <f t="shared" si="30"/>
        <v>0</v>
      </c>
      <c r="E181" s="126">
        <f t="shared" si="30"/>
        <v>0</v>
      </c>
      <c r="F181" s="29">
        <f t="shared" si="31"/>
        <v>0</v>
      </c>
      <c r="G181" s="29">
        <f t="shared" si="31"/>
        <v>0</v>
      </c>
      <c r="H181" s="29">
        <f t="shared" si="34"/>
        <v>0</v>
      </c>
      <c r="I181" s="29">
        <f t="shared" si="35"/>
        <v>0</v>
      </c>
      <c r="J181" s="29">
        <f t="shared" si="36"/>
        <v>0</v>
      </c>
      <c r="K181" s="29">
        <f t="shared" si="37"/>
        <v>0</v>
      </c>
      <c r="L181" s="29">
        <f t="shared" si="38"/>
        <v>0</v>
      </c>
      <c r="M181" s="29">
        <f t="shared" ca="1" si="32"/>
        <v>2.1371646873552554E-2</v>
      </c>
      <c r="N181" s="29">
        <f t="shared" ca="1" si="39"/>
        <v>0</v>
      </c>
      <c r="O181" s="20">
        <f t="shared" ca="1" si="40"/>
        <v>0</v>
      </c>
      <c r="P181" s="29">
        <f t="shared" ca="1" si="41"/>
        <v>0</v>
      </c>
      <c r="Q181" s="29">
        <f t="shared" ca="1" si="42"/>
        <v>0</v>
      </c>
      <c r="R181">
        <f t="shared" ca="1" si="33"/>
        <v>-2.1371646873552554E-2</v>
      </c>
    </row>
    <row r="182" spans="1:18" x14ac:dyDescent="0.2">
      <c r="A182" s="124"/>
      <c r="B182" s="124"/>
      <c r="C182" s="124"/>
      <c r="D182" s="126">
        <f t="shared" si="30"/>
        <v>0</v>
      </c>
      <c r="E182" s="126">
        <f t="shared" si="30"/>
        <v>0</v>
      </c>
      <c r="F182" s="29">
        <f t="shared" si="31"/>
        <v>0</v>
      </c>
      <c r="G182" s="29">
        <f t="shared" si="31"/>
        <v>0</v>
      </c>
      <c r="H182" s="29">
        <f t="shared" si="34"/>
        <v>0</v>
      </c>
      <c r="I182" s="29">
        <f t="shared" si="35"/>
        <v>0</v>
      </c>
      <c r="J182" s="29">
        <f t="shared" si="36"/>
        <v>0</v>
      </c>
      <c r="K182" s="29">
        <f t="shared" si="37"/>
        <v>0</v>
      </c>
      <c r="L182" s="29">
        <f t="shared" si="38"/>
        <v>0</v>
      </c>
      <c r="M182" s="29">
        <f t="shared" ca="1" si="32"/>
        <v>2.1371646873552554E-2</v>
      </c>
      <c r="N182" s="29">
        <f t="shared" ca="1" si="39"/>
        <v>0</v>
      </c>
      <c r="O182" s="20">
        <f t="shared" ca="1" si="40"/>
        <v>0</v>
      </c>
      <c r="P182" s="29">
        <f t="shared" ca="1" si="41"/>
        <v>0</v>
      </c>
      <c r="Q182" s="29">
        <f t="shared" ca="1" si="42"/>
        <v>0</v>
      </c>
      <c r="R182">
        <f t="shared" ca="1" si="33"/>
        <v>-2.1371646873552554E-2</v>
      </c>
    </row>
    <row r="183" spans="1:18" x14ac:dyDescent="0.2">
      <c r="A183" s="124"/>
      <c r="B183" s="124"/>
      <c r="C183" s="124"/>
      <c r="D183" s="126">
        <f t="shared" si="30"/>
        <v>0</v>
      </c>
      <c r="E183" s="126">
        <f t="shared" si="30"/>
        <v>0</v>
      </c>
      <c r="F183" s="29">
        <f t="shared" si="31"/>
        <v>0</v>
      </c>
      <c r="G183" s="29">
        <f t="shared" si="31"/>
        <v>0</v>
      </c>
      <c r="H183" s="29">
        <f t="shared" si="34"/>
        <v>0</v>
      </c>
      <c r="I183" s="29">
        <f t="shared" si="35"/>
        <v>0</v>
      </c>
      <c r="J183" s="29">
        <f t="shared" si="36"/>
        <v>0</v>
      </c>
      <c r="K183" s="29">
        <f t="shared" si="37"/>
        <v>0</v>
      </c>
      <c r="L183" s="29">
        <f t="shared" si="38"/>
        <v>0</v>
      </c>
      <c r="M183" s="29">
        <f t="shared" ca="1" si="32"/>
        <v>2.1371646873552554E-2</v>
      </c>
      <c r="N183" s="29">
        <f t="shared" ca="1" si="39"/>
        <v>0</v>
      </c>
      <c r="O183" s="20">
        <f t="shared" ca="1" si="40"/>
        <v>0</v>
      </c>
      <c r="P183" s="29">
        <f t="shared" ca="1" si="41"/>
        <v>0</v>
      </c>
      <c r="Q183" s="29">
        <f t="shared" ca="1" si="42"/>
        <v>0</v>
      </c>
      <c r="R183">
        <f t="shared" ca="1" si="33"/>
        <v>-2.1371646873552554E-2</v>
      </c>
    </row>
    <row r="184" spans="1:18" x14ac:dyDescent="0.2">
      <c r="A184" s="124"/>
      <c r="B184" s="124"/>
      <c r="C184" s="124"/>
      <c r="D184" s="126">
        <f t="shared" si="30"/>
        <v>0</v>
      </c>
      <c r="E184" s="126">
        <f t="shared" si="30"/>
        <v>0</v>
      </c>
      <c r="F184" s="29">
        <f t="shared" si="31"/>
        <v>0</v>
      </c>
      <c r="G184" s="29">
        <f t="shared" si="31"/>
        <v>0</v>
      </c>
      <c r="H184" s="29">
        <f t="shared" si="34"/>
        <v>0</v>
      </c>
      <c r="I184" s="29">
        <f t="shared" si="35"/>
        <v>0</v>
      </c>
      <c r="J184" s="29">
        <f t="shared" si="36"/>
        <v>0</v>
      </c>
      <c r="K184" s="29">
        <f t="shared" si="37"/>
        <v>0</v>
      </c>
      <c r="L184" s="29">
        <f t="shared" si="38"/>
        <v>0</v>
      </c>
      <c r="M184" s="29">
        <f t="shared" ca="1" si="32"/>
        <v>2.1371646873552554E-2</v>
      </c>
      <c r="N184" s="29">
        <f t="shared" ca="1" si="39"/>
        <v>0</v>
      </c>
      <c r="O184" s="20">
        <f t="shared" ca="1" si="40"/>
        <v>0</v>
      </c>
      <c r="P184" s="29">
        <f t="shared" ca="1" si="41"/>
        <v>0</v>
      </c>
      <c r="Q184" s="29">
        <f t="shared" ca="1" si="42"/>
        <v>0</v>
      </c>
      <c r="R184">
        <f t="shared" ca="1" si="33"/>
        <v>-2.1371646873552554E-2</v>
      </c>
    </row>
    <row r="185" spans="1:18" x14ac:dyDescent="0.2">
      <c r="A185" s="124"/>
      <c r="B185" s="124"/>
      <c r="C185" s="124"/>
      <c r="D185" s="126">
        <f t="shared" si="30"/>
        <v>0</v>
      </c>
      <c r="E185" s="126">
        <f t="shared" si="30"/>
        <v>0</v>
      </c>
      <c r="F185" s="29">
        <f t="shared" si="31"/>
        <v>0</v>
      </c>
      <c r="G185" s="29">
        <f t="shared" si="31"/>
        <v>0</v>
      </c>
      <c r="H185" s="29">
        <f t="shared" si="34"/>
        <v>0</v>
      </c>
      <c r="I185" s="29">
        <f t="shared" si="35"/>
        <v>0</v>
      </c>
      <c r="J185" s="29">
        <f t="shared" si="36"/>
        <v>0</v>
      </c>
      <c r="K185" s="29">
        <f t="shared" si="37"/>
        <v>0</v>
      </c>
      <c r="L185" s="29">
        <f t="shared" si="38"/>
        <v>0</v>
      </c>
      <c r="M185" s="29">
        <f t="shared" ca="1" si="32"/>
        <v>2.1371646873552554E-2</v>
      </c>
      <c r="N185" s="29">
        <f t="shared" ca="1" si="39"/>
        <v>0</v>
      </c>
      <c r="O185" s="20">
        <f t="shared" ca="1" si="40"/>
        <v>0</v>
      </c>
      <c r="P185" s="29">
        <f t="shared" ca="1" si="41"/>
        <v>0</v>
      </c>
      <c r="Q185" s="29">
        <f t="shared" ca="1" si="42"/>
        <v>0</v>
      </c>
      <c r="R185">
        <f t="shared" ca="1" si="33"/>
        <v>-2.1371646873552554E-2</v>
      </c>
    </row>
    <row r="186" spans="1:18" x14ac:dyDescent="0.2">
      <c r="A186" s="124"/>
      <c r="B186" s="124"/>
      <c r="C186" s="124"/>
      <c r="D186" s="126">
        <f t="shared" si="30"/>
        <v>0</v>
      </c>
      <c r="E186" s="126">
        <f t="shared" si="30"/>
        <v>0</v>
      </c>
      <c r="F186" s="29">
        <f t="shared" si="31"/>
        <v>0</v>
      </c>
      <c r="G186" s="29">
        <f t="shared" si="31"/>
        <v>0</v>
      </c>
      <c r="H186" s="29">
        <f t="shared" si="34"/>
        <v>0</v>
      </c>
      <c r="I186" s="29">
        <f t="shared" si="35"/>
        <v>0</v>
      </c>
      <c r="J186" s="29">
        <f t="shared" si="36"/>
        <v>0</v>
      </c>
      <c r="K186" s="29">
        <f t="shared" si="37"/>
        <v>0</v>
      </c>
      <c r="L186" s="29">
        <f t="shared" si="38"/>
        <v>0</v>
      </c>
      <c r="M186" s="29">
        <f t="shared" ca="1" si="32"/>
        <v>2.1371646873552554E-2</v>
      </c>
      <c r="N186" s="29">
        <f t="shared" ca="1" si="39"/>
        <v>0</v>
      </c>
      <c r="O186" s="20">
        <f t="shared" ca="1" si="40"/>
        <v>0</v>
      </c>
      <c r="P186" s="29">
        <f t="shared" ca="1" si="41"/>
        <v>0</v>
      </c>
      <c r="Q186" s="29">
        <f t="shared" ca="1" si="42"/>
        <v>0</v>
      </c>
      <c r="R186">
        <f t="shared" ca="1" si="33"/>
        <v>-2.1371646873552554E-2</v>
      </c>
    </row>
    <row r="187" spans="1:18" x14ac:dyDescent="0.2">
      <c r="A187" s="124"/>
      <c r="B187" s="124"/>
      <c r="C187" s="124"/>
      <c r="D187" s="126">
        <f t="shared" si="30"/>
        <v>0</v>
      </c>
      <c r="E187" s="126">
        <f t="shared" si="30"/>
        <v>0</v>
      </c>
      <c r="F187" s="29">
        <f t="shared" si="31"/>
        <v>0</v>
      </c>
      <c r="G187" s="29">
        <f t="shared" si="31"/>
        <v>0</v>
      </c>
      <c r="H187" s="29">
        <f t="shared" si="34"/>
        <v>0</v>
      </c>
      <c r="I187" s="29">
        <f t="shared" si="35"/>
        <v>0</v>
      </c>
      <c r="J187" s="29">
        <f t="shared" si="36"/>
        <v>0</v>
      </c>
      <c r="K187" s="29">
        <f t="shared" si="37"/>
        <v>0</v>
      </c>
      <c r="L187" s="29">
        <f t="shared" si="38"/>
        <v>0</v>
      </c>
      <c r="M187" s="29">
        <f t="shared" ca="1" si="32"/>
        <v>2.1371646873552554E-2</v>
      </c>
      <c r="N187" s="29">
        <f t="shared" ca="1" si="39"/>
        <v>0</v>
      </c>
      <c r="O187" s="20">
        <f t="shared" ca="1" si="40"/>
        <v>0</v>
      </c>
      <c r="P187" s="29">
        <f t="shared" ca="1" si="41"/>
        <v>0</v>
      </c>
      <c r="Q187" s="29">
        <f t="shared" ca="1" si="42"/>
        <v>0</v>
      </c>
      <c r="R187">
        <f t="shared" ca="1" si="33"/>
        <v>-2.1371646873552554E-2</v>
      </c>
    </row>
    <row r="188" spans="1:18" x14ac:dyDescent="0.2">
      <c r="A188" s="124"/>
      <c r="B188" s="124"/>
      <c r="C188" s="124"/>
      <c r="D188" s="126">
        <f t="shared" si="30"/>
        <v>0</v>
      </c>
      <c r="E188" s="126">
        <f t="shared" si="30"/>
        <v>0</v>
      </c>
      <c r="F188" s="29">
        <f t="shared" si="31"/>
        <v>0</v>
      </c>
      <c r="G188" s="29">
        <f t="shared" si="31"/>
        <v>0</v>
      </c>
      <c r="H188" s="29">
        <f t="shared" si="34"/>
        <v>0</v>
      </c>
      <c r="I188" s="29">
        <f t="shared" si="35"/>
        <v>0</v>
      </c>
      <c r="J188" s="29">
        <f t="shared" si="36"/>
        <v>0</v>
      </c>
      <c r="K188" s="29">
        <f t="shared" si="37"/>
        <v>0</v>
      </c>
      <c r="L188" s="29">
        <f t="shared" si="38"/>
        <v>0</v>
      </c>
      <c r="M188" s="29">
        <f t="shared" ca="1" si="32"/>
        <v>2.1371646873552554E-2</v>
      </c>
      <c r="N188" s="29">
        <f t="shared" ca="1" si="39"/>
        <v>0</v>
      </c>
      <c r="O188" s="20">
        <f t="shared" ca="1" si="40"/>
        <v>0</v>
      </c>
      <c r="P188" s="29">
        <f t="shared" ca="1" si="41"/>
        <v>0</v>
      </c>
      <c r="Q188" s="29">
        <f t="shared" ca="1" si="42"/>
        <v>0</v>
      </c>
      <c r="R188">
        <f t="shared" ca="1" si="33"/>
        <v>-2.1371646873552554E-2</v>
      </c>
    </row>
    <row r="189" spans="1:18" x14ac:dyDescent="0.2">
      <c r="A189" s="124"/>
      <c r="B189" s="124"/>
      <c r="C189" s="124"/>
      <c r="D189" s="126">
        <f t="shared" si="30"/>
        <v>0</v>
      </c>
      <c r="E189" s="126">
        <f t="shared" si="30"/>
        <v>0</v>
      </c>
      <c r="F189" s="29">
        <f t="shared" si="31"/>
        <v>0</v>
      </c>
      <c r="G189" s="29">
        <f t="shared" si="31"/>
        <v>0</v>
      </c>
      <c r="H189" s="29">
        <f t="shared" si="34"/>
        <v>0</v>
      </c>
      <c r="I189" s="29">
        <f t="shared" si="35"/>
        <v>0</v>
      </c>
      <c r="J189" s="29">
        <f t="shared" si="36"/>
        <v>0</v>
      </c>
      <c r="K189" s="29">
        <f t="shared" si="37"/>
        <v>0</v>
      </c>
      <c r="L189" s="29">
        <f t="shared" si="38"/>
        <v>0</v>
      </c>
      <c r="M189" s="29">
        <f t="shared" ca="1" si="32"/>
        <v>2.1371646873552554E-2</v>
      </c>
      <c r="N189" s="29">
        <f t="shared" ca="1" si="39"/>
        <v>0</v>
      </c>
      <c r="O189" s="20">
        <f t="shared" ca="1" si="40"/>
        <v>0</v>
      </c>
      <c r="P189" s="29">
        <f t="shared" ca="1" si="41"/>
        <v>0</v>
      </c>
      <c r="Q189" s="29">
        <f t="shared" ca="1" si="42"/>
        <v>0</v>
      </c>
      <c r="R189">
        <f t="shared" ca="1" si="33"/>
        <v>-2.1371646873552554E-2</v>
      </c>
    </row>
    <row r="190" spans="1:18" x14ac:dyDescent="0.2">
      <c r="A190" s="124"/>
      <c r="B190" s="124"/>
      <c r="C190" s="124"/>
      <c r="D190" s="126">
        <f t="shared" si="30"/>
        <v>0</v>
      </c>
      <c r="E190" s="126">
        <f t="shared" si="30"/>
        <v>0</v>
      </c>
      <c r="F190" s="29">
        <f t="shared" si="31"/>
        <v>0</v>
      </c>
      <c r="G190" s="29">
        <f t="shared" si="31"/>
        <v>0</v>
      </c>
      <c r="H190" s="29">
        <f t="shared" si="34"/>
        <v>0</v>
      </c>
      <c r="I190" s="29">
        <f t="shared" si="35"/>
        <v>0</v>
      </c>
      <c r="J190" s="29">
        <f t="shared" si="36"/>
        <v>0</v>
      </c>
      <c r="K190" s="29">
        <f t="shared" si="37"/>
        <v>0</v>
      </c>
      <c r="L190" s="29">
        <f t="shared" si="38"/>
        <v>0</v>
      </c>
      <c r="M190" s="29">
        <f t="shared" ca="1" si="32"/>
        <v>2.1371646873552554E-2</v>
      </c>
      <c r="N190" s="29">
        <f t="shared" ca="1" si="39"/>
        <v>0</v>
      </c>
      <c r="O190" s="20">
        <f t="shared" ca="1" si="40"/>
        <v>0</v>
      </c>
      <c r="P190" s="29">
        <f t="shared" ca="1" si="41"/>
        <v>0</v>
      </c>
      <c r="Q190" s="29">
        <f t="shared" ca="1" si="42"/>
        <v>0</v>
      </c>
      <c r="R190">
        <f t="shared" ca="1" si="33"/>
        <v>-2.1371646873552554E-2</v>
      </c>
    </row>
    <row r="191" spans="1:18" x14ac:dyDescent="0.2">
      <c r="A191" s="124"/>
      <c r="B191" s="124"/>
      <c r="C191" s="124"/>
      <c r="D191" s="126">
        <f t="shared" si="30"/>
        <v>0</v>
      </c>
      <c r="E191" s="126">
        <f t="shared" si="30"/>
        <v>0</v>
      </c>
      <c r="F191" s="29">
        <f t="shared" si="31"/>
        <v>0</v>
      </c>
      <c r="G191" s="29">
        <f t="shared" si="31"/>
        <v>0</v>
      </c>
      <c r="H191" s="29">
        <f t="shared" si="34"/>
        <v>0</v>
      </c>
      <c r="I191" s="29">
        <f t="shared" si="35"/>
        <v>0</v>
      </c>
      <c r="J191" s="29">
        <f t="shared" si="36"/>
        <v>0</v>
      </c>
      <c r="K191" s="29">
        <f t="shared" si="37"/>
        <v>0</v>
      </c>
      <c r="L191" s="29">
        <f t="shared" si="38"/>
        <v>0</v>
      </c>
      <c r="M191" s="29">
        <f t="shared" ca="1" si="32"/>
        <v>2.1371646873552554E-2</v>
      </c>
      <c r="N191" s="29">
        <f t="shared" ca="1" si="39"/>
        <v>0</v>
      </c>
      <c r="O191" s="20">
        <f t="shared" ca="1" si="40"/>
        <v>0</v>
      </c>
      <c r="P191" s="29">
        <f t="shared" ca="1" si="41"/>
        <v>0</v>
      </c>
      <c r="Q191" s="29">
        <f t="shared" ca="1" si="42"/>
        <v>0</v>
      </c>
      <c r="R191">
        <f t="shared" ca="1" si="33"/>
        <v>-2.1371646873552554E-2</v>
      </c>
    </row>
    <row r="192" spans="1:18" x14ac:dyDescent="0.2">
      <c r="A192" s="124"/>
      <c r="B192" s="124"/>
      <c r="C192" s="124"/>
      <c r="D192" s="126">
        <f t="shared" si="30"/>
        <v>0</v>
      </c>
      <c r="E192" s="126">
        <f t="shared" si="30"/>
        <v>0</v>
      </c>
      <c r="F192" s="29">
        <f t="shared" si="31"/>
        <v>0</v>
      </c>
      <c r="G192" s="29">
        <f t="shared" si="31"/>
        <v>0</v>
      </c>
      <c r="H192" s="29">
        <f t="shared" si="34"/>
        <v>0</v>
      </c>
      <c r="I192" s="29">
        <f t="shared" si="35"/>
        <v>0</v>
      </c>
      <c r="J192" s="29">
        <f t="shared" si="36"/>
        <v>0</v>
      </c>
      <c r="K192" s="29">
        <f t="shared" si="37"/>
        <v>0</v>
      </c>
      <c r="L192" s="29">
        <f t="shared" si="38"/>
        <v>0</v>
      </c>
      <c r="M192" s="29">
        <f t="shared" ca="1" si="32"/>
        <v>2.1371646873552554E-2</v>
      </c>
      <c r="N192" s="29">
        <f t="shared" ca="1" si="39"/>
        <v>0</v>
      </c>
      <c r="O192" s="20">
        <f t="shared" ca="1" si="40"/>
        <v>0</v>
      </c>
      <c r="P192" s="29">
        <f t="shared" ca="1" si="41"/>
        <v>0</v>
      </c>
      <c r="Q192" s="29">
        <f t="shared" ca="1" si="42"/>
        <v>0</v>
      </c>
      <c r="R192">
        <f t="shared" ca="1" si="33"/>
        <v>-2.1371646873552554E-2</v>
      </c>
    </row>
    <row r="193" spans="1:18" x14ac:dyDescent="0.2">
      <c r="A193" s="124"/>
      <c r="B193" s="124"/>
      <c r="C193" s="124"/>
      <c r="D193" s="126">
        <f t="shared" si="30"/>
        <v>0</v>
      </c>
      <c r="E193" s="126">
        <f t="shared" si="30"/>
        <v>0</v>
      </c>
      <c r="F193" s="29">
        <f t="shared" si="31"/>
        <v>0</v>
      </c>
      <c r="G193" s="29">
        <f t="shared" si="31"/>
        <v>0</v>
      </c>
      <c r="H193" s="29">
        <f t="shared" si="34"/>
        <v>0</v>
      </c>
      <c r="I193" s="29">
        <f t="shared" si="35"/>
        <v>0</v>
      </c>
      <c r="J193" s="29">
        <f t="shared" si="36"/>
        <v>0</v>
      </c>
      <c r="K193" s="29">
        <f t="shared" si="37"/>
        <v>0</v>
      </c>
      <c r="L193" s="29">
        <f t="shared" si="38"/>
        <v>0</v>
      </c>
      <c r="M193" s="29">
        <f t="shared" ca="1" si="32"/>
        <v>2.1371646873552554E-2</v>
      </c>
      <c r="N193" s="29">
        <f t="shared" ca="1" si="39"/>
        <v>0</v>
      </c>
      <c r="O193" s="20">
        <f t="shared" ca="1" si="40"/>
        <v>0</v>
      </c>
      <c r="P193" s="29">
        <f t="shared" ca="1" si="41"/>
        <v>0</v>
      </c>
      <c r="Q193" s="29">
        <f t="shared" ca="1" si="42"/>
        <v>0</v>
      </c>
      <c r="R193">
        <f t="shared" ca="1" si="33"/>
        <v>-2.1371646873552554E-2</v>
      </c>
    </row>
    <row r="194" spans="1:18" x14ac:dyDescent="0.2">
      <c r="A194" s="124"/>
      <c r="B194" s="124"/>
      <c r="C194" s="124"/>
      <c r="D194" s="126">
        <f t="shared" si="30"/>
        <v>0</v>
      </c>
      <c r="E194" s="126">
        <f t="shared" si="30"/>
        <v>0</v>
      </c>
      <c r="F194" s="29">
        <f t="shared" si="31"/>
        <v>0</v>
      </c>
      <c r="G194" s="29">
        <f t="shared" si="31"/>
        <v>0</v>
      </c>
      <c r="H194" s="29">
        <f t="shared" si="34"/>
        <v>0</v>
      </c>
      <c r="I194" s="29">
        <f t="shared" si="35"/>
        <v>0</v>
      </c>
      <c r="J194" s="29">
        <f t="shared" si="36"/>
        <v>0</v>
      </c>
      <c r="K194" s="29">
        <f t="shared" si="37"/>
        <v>0</v>
      </c>
      <c r="L194" s="29">
        <f t="shared" si="38"/>
        <v>0</v>
      </c>
      <c r="M194" s="29">
        <f t="shared" ca="1" si="32"/>
        <v>2.1371646873552554E-2</v>
      </c>
      <c r="N194" s="29">
        <f t="shared" ca="1" si="39"/>
        <v>0</v>
      </c>
      <c r="O194" s="20">
        <f t="shared" ca="1" si="40"/>
        <v>0</v>
      </c>
      <c r="P194" s="29">
        <f t="shared" ca="1" si="41"/>
        <v>0</v>
      </c>
      <c r="Q194" s="29">
        <f t="shared" ca="1" si="42"/>
        <v>0</v>
      </c>
      <c r="R194">
        <f t="shared" ca="1" si="33"/>
        <v>-2.1371646873552554E-2</v>
      </c>
    </row>
    <row r="195" spans="1:18" x14ac:dyDescent="0.2">
      <c r="A195" s="124"/>
      <c r="B195" s="124"/>
      <c r="C195" s="124"/>
      <c r="D195" s="126">
        <f t="shared" si="30"/>
        <v>0</v>
      </c>
      <c r="E195" s="126">
        <f t="shared" si="30"/>
        <v>0</v>
      </c>
      <c r="F195" s="29">
        <f t="shared" si="31"/>
        <v>0</v>
      </c>
      <c r="G195" s="29">
        <f t="shared" si="31"/>
        <v>0</v>
      </c>
      <c r="H195" s="29">
        <f t="shared" si="34"/>
        <v>0</v>
      </c>
      <c r="I195" s="29">
        <f t="shared" si="35"/>
        <v>0</v>
      </c>
      <c r="J195" s="29">
        <f t="shared" si="36"/>
        <v>0</v>
      </c>
      <c r="K195" s="29">
        <f t="shared" si="37"/>
        <v>0</v>
      </c>
      <c r="L195" s="29">
        <f t="shared" si="38"/>
        <v>0</v>
      </c>
      <c r="M195" s="29">
        <f t="shared" ca="1" si="32"/>
        <v>2.1371646873552554E-2</v>
      </c>
      <c r="N195" s="29">
        <f t="shared" ca="1" si="39"/>
        <v>0</v>
      </c>
      <c r="O195" s="20">
        <f t="shared" ca="1" si="40"/>
        <v>0</v>
      </c>
      <c r="P195" s="29">
        <f t="shared" ca="1" si="41"/>
        <v>0</v>
      </c>
      <c r="Q195" s="29">
        <f t="shared" ca="1" si="42"/>
        <v>0</v>
      </c>
      <c r="R195">
        <f t="shared" ca="1" si="33"/>
        <v>-2.1371646873552554E-2</v>
      </c>
    </row>
    <row r="196" spans="1:18" x14ac:dyDescent="0.2">
      <c r="A196" s="124"/>
      <c r="B196" s="124"/>
      <c r="C196" s="124"/>
      <c r="D196" s="126">
        <f t="shared" si="30"/>
        <v>0</v>
      </c>
      <c r="E196" s="126">
        <f t="shared" si="30"/>
        <v>0</v>
      </c>
      <c r="F196" s="29">
        <f t="shared" si="31"/>
        <v>0</v>
      </c>
      <c r="G196" s="29">
        <f t="shared" si="31"/>
        <v>0</v>
      </c>
      <c r="H196" s="29">
        <f t="shared" si="34"/>
        <v>0</v>
      </c>
      <c r="I196" s="29">
        <f t="shared" si="35"/>
        <v>0</v>
      </c>
      <c r="J196" s="29">
        <f t="shared" si="36"/>
        <v>0</v>
      </c>
      <c r="K196" s="29">
        <f t="shared" si="37"/>
        <v>0</v>
      </c>
      <c r="L196" s="29">
        <f t="shared" si="38"/>
        <v>0</v>
      </c>
      <c r="M196" s="29">
        <f t="shared" ca="1" si="32"/>
        <v>2.1371646873552554E-2</v>
      </c>
      <c r="N196" s="29">
        <f t="shared" ca="1" si="39"/>
        <v>0</v>
      </c>
      <c r="O196" s="20">
        <f t="shared" ca="1" si="40"/>
        <v>0</v>
      </c>
      <c r="P196" s="29">
        <f t="shared" ca="1" si="41"/>
        <v>0</v>
      </c>
      <c r="Q196" s="29">
        <f t="shared" ca="1" si="42"/>
        <v>0</v>
      </c>
      <c r="R196">
        <f t="shared" ca="1" si="33"/>
        <v>-2.1371646873552554E-2</v>
      </c>
    </row>
    <row r="197" spans="1:18" x14ac:dyDescent="0.2">
      <c r="A197" s="124"/>
      <c r="B197" s="124"/>
      <c r="C197" s="124"/>
      <c r="D197" s="126">
        <f t="shared" si="30"/>
        <v>0</v>
      </c>
      <c r="E197" s="126">
        <f t="shared" si="30"/>
        <v>0</v>
      </c>
      <c r="F197" s="29">
        <f t="shared" si="31"/>
        <v>0</v>
      </c>
      <c r="G197" s="29">
        <f t="shared" si="31"/>
        <v>0</v>
      </c>
      <c r="H197" s="29">
        <f t="shared" si="34"/>
        <v>0</v>
      </c>
      <c r="I197" s="29">
        <f t="shared" si="35"/>
        <v>0</v>
      </c>
      <c r="J197" s="29">
        <f t="shared" si="36"/>
        <v>0</v>
      </c>
      <c r="K197" s="29">
        <f t="shared" si="37"/>
        <v>0</v>
      </c>
      <c r="L197" s="29">
        <f t="shared" si="38"/>
        <v>0</v>
      </c>
      <c r="M197" s="29">
        <f t="shared" ca="1" si="32"/>
        <v>2.1371646873552554E-2</v>
      </c>
      <c r="N197" s="29">
        <f t="shared" ca="1" si="39"/>
        <v>0</v>
      </c>
      <c r="O197" s="20">
        <f t="shared" ca="1" si="40"/>
        <v>0</v>
      </c>
      <c r="P197" s="29">
        <f t="shared" ca="1" si="41"/>
        <v>0</v>
      </c>
      <c r="Q197" s="29">
        <f t="shared" ca="1" si="42"/>
        <v>0</v>
      </c>
      <c r="R197">
        <f t="shared" ca="1" si="33"/>
        <v>-2.1371646873552554E-2</v>
      </c>
    </row>
    <row r="198" spans="1:18" x14ac:dyDescent="0.2">
      <c r="A198" s="124"/>
      <c r="B198" s="124"/>
      <c r="C198" s="124"/>
      <c r="D198" s="126">
        <f t="shared" si="30"/>
        <v>0</v>
      </c>
      <c r="E198" s="126">
        <f t="shared" si="30"/>
        <v>0</v>
      </c>
      <c r="F198" s="29">
        <f t="shared" si="31"/>
        <v>0</v>
      </c>
      <c r="G198" s="29">
        <f t="shared" si="31"/>
        <v>0</v>
      </c>
      <c r="H198" s="29">
        <f t="shared" si="34"/>
        <v>0</v>
      </c>
      <c r="I198" s="29">
        <f t="shared" si="35"/>
        <v>0</v>
      </c>
      <c r="J198" s="29">
        <f t="shared" si="36"/>
        <v>0</v>
      </c>
      <c r="K198" s="29">
        <f t="shared" si="37"/>
        <v>0</v>
      </c>
      <c r="L198" s="29">
        <f t="shared" si="38"/>
        <v>0</v>
      </c>
      <c r="M198" s="29">
        <f t="shared" ca="1" si="32"/>
        <v>2.1371646873552554E-2</v>
      </c>
      <c r="N198" s="29">
        <f t="shared" ca="1" si="39"/>
        <v>0</v>
      </c>
      <c r="O198" s="20">
        <f t="shared" ca="1" si="40"/>
        <v>0</v>
      </c>
      <c r="P198" s="29">
        <f t="shared" ca="1" si="41"/>
        <v>0</v>
      </c>
      <c r="Q198" s="29">
        <f t="shared" ca="1" si="42"/>
        <v>0</v>
      </c>
      <c r="R198">
        <f t="shared" ca="1" si="33"/>
        <v>-2.1371646873552554E-2</v>
      </c>
    </row>
    <row r="199" spans="1:18" x14ac:dyDescent="0.2">
      <c r="A199" s="124"/>
      <c r="B199" s="124"/>
      <c r="C199" s="124"/>
      <c r="D199" s="126">
        <f t="shared" si="30"/>
        <v>0</v>
      </c>
      <c r="E199" s="126">
        <f t="shared" si="30"/>
        <v>0</v>
      </c>
      <c r="F199" s="29">
        <f t="shared" si="31"/>
        <v>0</v>
      </c>
      <c r="G199" s="29">
        <f t="shared" si="31"/>
        <v>0</v>
      </c>
      <c r="H199" s="29">
        <f t="shared" si="34"/>
        <v>0</v>
      </c>
      <c r="I199" s="29">
        <f t="shared" si="35"/>
        <v>0</v>
      </c>
      <c r="J199" s="29">
        <f t="shared" si="36"/>
        <v>0</v>
      </c>
      <c r="K199" s="29">
        <f t="shared" si="37"/>
        <v>0</v>
      </c>
      <c r="L199" s="29">
        <f t="shared" si="38"/>
        <v>0</v>
      </c>
      <c r="M199" s="29">
        <f t="shared" ca="1" si="32"/>
        <v>2.1371646873552554E-2</v>
      </c>
      <c r="N199" s="29">
        <f t="shared" ca="1" si="39"/>
        <v>0</v>
      </c>
      <c r="O199" s="20">
        <f t="shared" ca="1" si="40"/>
        <v>0</v>
      </c>
      <c r="P199" s="29">
        <f t="shared" ca="1" si="41"/>
        <v>0</v>
      </c>
      <c r="Q199" s="29">
        <f t="shared" ca="1" si="42"/>
        <v>0</v>
      </c>
      <c r="R199">
        <f t="shared" ca="1" si="33"/>
        <v>-2.1371646873552554E-2</v>
      </c>
    </row>
    <row r="200" spans="1:18" x14ac:dyDescent="0.2">
      <c r="A200" s="124"/>
      <c r="B200" s="124"/>
      <c r="C200" s="124"/>
      <c r="D200" s="126">
        <f t="shared" si="30"/>
        <v>0</v>
      </c>
      <c r="E200" s="126">
        <f t="shared" si="30"/>
        <v>0</v>
      </c>
      <c r="F200" s="29">
        <f t="shared" si="31"/>
        <v>0</v>
      </c>
      <c r="G200" s="29">
        <f t="shared" si="31"/>
        <v>0</v>
      </c>
      <c r="H200" s="29">
        <f t="shared" si="34"/>
        <v>0</v>
      </c>
      <c r="I200" s="29">
        <f t="shared" si="35"/>
        <v>0</v>
      </c>
      <c r="J200" s="29">
        <f t="shared" si="36"/>
        <v>0</v>
      </c>
      <c r="K200" s="29">
        <f t="shared" si="37"/>
        <v>0</v>
      </c>
      <c r="L200" s="29">
        <f t="shared" si="38"/>
        <v>0</v>
      </c>
      <c r="M200" s="29">
        <f t="shared" ca="1" si="32"/>
        <v>2.1371646873552554E-2</v>
      </c>
      <c r="N200" s="29">
        <f t="shared" ca="1" si="39"/>
        <v>0</v>
      </c>
      <c r="O200" s="20">
        <f t="shared" ca="1" si="40"/>
        <v>0</v>
      </c>
      <c r="P200" s="29">
        <f t="shared" ca="1" si="41"/>
        <v>0</v>
      </c>
      <c r="Q200" s="29">
        <f t="shared" ca="1" si="42"/>
        <v>0</v>
      </c>
      <c r="R200">
        <f t="shared" ca="1" si="33"/>
        <v>-2.1371646873552554E-2</v>
      </c>
    </row>
    <row r="201" spans="1:18" x14ac:dyDescent="0.2">
      <c r="A201" s="124"/>
      <c r="B201" s="124"/>
      <c r="C201" s="124"/>
      <c r="D201" s="126">
        <f t="shared" si="30"/>
        <v>0</v>
      </c>
      <c r="E201" s="126">
        <f t="shared" si="30"/>
        <v>0</v>
      </c>
      <c r="F201" s="29">
        <f t="shared" si="31"/>
        <v>0</v>
      </c>
      <c r="G201" s="29">
        <f t="shared" si="31"/>
        <v>0</v>
      </c>
      <c r="H201" s="29">
        <f t="shared" si="34"/>
        <v>0</v>
      </c>
      <c r="I201" s="29">
        <f t="shared" si="35"/>
        <v>0</v>
      </c>
      <c r="J201" s="29">
        <f t="shared" si="36"/>
        <v>0</v>
      </c>
      <c r="K201" s="29">
        <f t="shared" si="37"/>
        <v>0</v>
      </c>
      <c r="L201" s="29">
        <f t="shared" si="38"/>
        <v>0</v>
      </c>
      <c r="M201" s="29">
        <f t="shared" ca="1" si="32"/>
        <v>2.1371646873552554E-2</v>
      </c>
      <c r="N201" s="29">
        <f t="shared" ca="1" si="39"/>
        <v>0</v>
      </c>
      <c r="O201" s="20">
        <f t="shared" ca="1" si="40"/>
        <v>0</v>
      </c>
      <c r="P201" s="29">
        <f t="shared" ca="1" si="41"/>
        <v>0</v>
      </c>
      <c r="Q201" s="29">
        <f t="shared" ca="1" si="42"/>
        <v>0</v>
      </c>
      <c r="R201">
        <f t="shared" ca="1" si="33"/>
        <v>-2.1371646873552554E-2</v>
      </c>
    </row>
    <row r="202" spans="1:18" x14ac:dyDescent="0.2">
      <c r="A202" s="124"/>
      <c r="B202" s="124"/>
      <c r="C202" s="124"/>
      <c r="D202" s="126">
        <f t="shared" si="30"/>
        <v>0</v>
      </c>
      <c r="E202" s="126">
        <f t="shared" si="30"/>
        <v>0</v>
      </c>
      <c r="F202" s="29">
        <f t="shared" si="31"/>
        <v>0</v>
      </c>
      <c r="G202" s="29">
        <f t="shared" si="31"/>
        <v>0</v>
      </c>
      <c r="H202" s="29">
        <f t="shared" si="34"/>
        <v>0</v>
      </c>
      <c r="I202" s="29">
        <f t="shared" si="35"/>
        <v>0</v>
      </c>
      <c r="J202" s="29">
        <f t="shared" si="36"/>
        <v>0</v>
      </c>
      <c r="K202" s="29">
        <f t="shared" si="37"/>
        <v>0</v>
      </c>
      <c r="L202" s="29">
        <f t="shared" si="38"/>
        <v>0</v>
      </c>
      <c r="M202" s="29">
        <f t="shared" ca="1" si="32"/>
        <v>2.1371646873552554E-2</v>
      </c>
      <c r="N202" s="29">
        <f t="shared" ca="1" si="39"/>
        <v>0</v>
      </c>
      <c r="O202" s="20">
        <f t="shared" ca="1" si="40"/>
        <v>0</v>
      </c>
      <c r="P202" s="29">
        <f t="shared" ca="1" si="41"/>
        <v>0</v>
      </c>
      <c r="Q202" s="29">
        <f t="shared" ca="1" si="42"/>
        <v>0</v>
      </c>
      <c r="R202">
        <f t="shared" ca="1" si="33"/>
        <v>-2.1371646873552554E-2</v>
      </c>
    </row>
    <row r="203" spans="1:18" x14ac:dyDescent="0.2">
      <c r="A203" s="124"/>
      <c r="B203" s="124"/>
      <c r="C203" s="124"/>
      <c r="D203" s="126">
        <f t="shared" si="30"/>
        <v>0</v>
      </c>
      <c r="E203" s="126">
        <f t="shared" si="30"/>
        <v>0</v>
      </c>
      <c r="F203" s="29">
        <f t="shared" si="31"/>
        <v>0</v>
      </c>
      <c r="G203" s="29">
        <f t="shared" si="31"/>
        <v>0</v>
      </c>
      <c r="H203" s="29">
        <f t="shared" si="34"/>
        <v>0</v>
      </c>
      <c r="I203" s="29">
        <f t="shared" si="35"/>
        <v>0</v>
      </c>
      <c r="J203" s="29">
        <f t="shared" si="36"/>
        <v>0</v>
      </c>
      <c r="K203" s="29">
        <f t="shared" si="37"/>
        <v>0</v>
      </c>
      <c r="L203" s="29">
        <f t="shared" si="38"/>
        <v>0</v>
      </c>
      <c r="M203" s="29">
        <f t="shared" ca="1" si="32"/>
        <v>2.1371646873552554E-2</v>
      </c>
      <c r="N203" s="29">
        <f t="shared" ca="1" si="39"/>
        <v>0</v>
      </c>
      <c r="O203" s="20">
        <f t="shared" ca="1" si="40"/>
        <v>0</v>
      </c>
      <c r="P203" s="29">
        <f t="shared" ca="1" si="41"/>
        <v>0</v>
      </c>
      <c r="Q203" s="29">
        <f t="shared" ca="1" si="42"/>
        <v>0</v>
      </c>
      <c r="R203">
        <f t="shared" ca="1" si="33"/>
        <v>-2.1371646873552554E-2</v>
      </c>
    </row>
    <row r="204" spans="1:18" x14ac:dyDescent="0.2">
      <c r="A204" s="124"/>
      <c r="B204" s="124"/>
      <c r="C204" s="124"/>
      <c r="D204" s="126">
        <f t="shared" si="30"/>
        <v>0</v>
      </c>
      <c r="E204" s="126">
        <f t="shared" si="30"/>
        <v>0</v>
      </c>
      <c r="F204" s="29">
        <f t="shared" si="31"/>
        <v>0</v>
      </c>
      <c r="G204" s="29">
        <f t="shared" si="31"/>
        <v>0</v>
      </c>
      <c r="H204" s="29">
        <f t="shared" si="34"/>
        <v>0</v>
      </c>
      <c r="I204" s="29">
        <f t="shared" si="35"/>
        <v>0</v>
      </c>
      <c r="J204" s="29">
        <f t="shared" si="36"/>
        <v>0</v>
      </c>
      <c r="K204" s="29">
        <f t="shared" si="37"/>
        <v>0</v>
      </c>
      <c r="L204" s="29">
        <f t="shared" si="38"/>
        <v>0</v>
      </c>
      <c r="M204" s="29">
        <f t="shared" ca="1" si="32"/>
        <v>2.1371646873552554E-2</v>
      </c>
      <c r="N204" s="29">
        <f t="shared" ca="1" si="39"/>
        <v>0</v>
      </c>
      <c r="O204" s="20">
        <f t="shared" ca="1" si="40"/>
        <v>0</v>
      </c>
      <c r="P204" s="29">
        <f t="shared" ca="1" si="41"/>
        <v>0</v>
      </c>
      <c r="Q204" s="29">
        <f t="shared" ca="1" si="42"/>
        <v>0</v>
      </c>
      <c r="R204">
        <f t="shared" ca="1" si="33"/>
        <v>-2.1371646873552554E-2</v>
      </c>
    </row>
    <row r="205" spans="1:18" x14ac:dyDescent="0.2">
      <c r="A205" s="124"/>
      <c r="B205" s="124"/>
      <c r="C205" s="124"/>
      <c r="D205" s="126">
        <f t="shared" si="30"/>
        <v>0</v>
      </c>
      <c r="E205" s="126">
        <f t="shared" si="30"/>
        <v>0</v>
      </c>
      <c r="F205" s="29">
        <f t="shared" si="31"/>
        <v>0</v>
      </c>
      <c r="G205" s="29">
        <f t="shared" si="31"/>
        <v>0</v>
      </c>
      <c r="H205" s="29">
        <f t="shared" si="34"/>
        <v>0</v>
      </c>
      <c r="I205" s="29">
        <f t="shared" si="35"/>
        <v>0</v>
      </c>
      <c r="J205" s="29">
        <f t="shared" si="36"/>
        <v>0</v>
      </c>
      <c r="K205" s="29">
        <f t="shared" si="37"/>
        <v>0</v>
      </c>
      <c r="L205" s="29">
        <f t="shared" si="38"/>
        <v>0</v>
      </c>
      <c r="M205" s="29">
        <f t="shared" ca="1" si="32"/>
        <v>2.1371646873552554E-2</v>
      </c>
      <c r="N205" s="29">
        <f t="shared" ca="1" si="39"/>
        <v>0</v>
      </c>
      <c r="O205" s="20">
        <f t="shared" ca="1" si="40"/>
        <v>0</v>
      </c>
      <c r="P205" s="29">
        <f t="shared" ca="1" si="41"/>
        <v>0</v>
      </c>
      <c r="Q205" s="29">
        <f t="shared" ca="1" si="42"/>
        <v>0</v>
      </c>
      <c r="R205">
        <f t="shared" ca="1" si="33"/>
        <v>-2.1371646873552554E-2</v>
      </c>
    </row>
    <row r="206" spans="1:18" x14ac:dyDescent="0.2">
      <c r="A206" s="124"/>
      <c r="B206" s="124"/>
      <c r="C206" s="124"/>
      <c r="D206" s="126">
        <f t="shared" ref="D206:E269" si="43">A206/A$18</f>
        <v>0</v>
      </c>
      <c r="E206" s="126">
        <f t="shared" si="43"/>
        <v>0</v>
      </c>
      <c r="F206" s="29">
        <f t="shared" ref="F206:G269" si="44">$C206*D206</f>
        <v>0</v>
      </c>
      <c r="G206" s="29">
        <f t="shared" si="44"/>
        <v>0</v>
      </c>
      <c r="H206" s="29">
        <f t="shared" si="34"/>
        <v>0</v>
      </c>
      <c r="I206" s="29">
        <f t="shared" si="35"/>
        <v>0</v>
      </c>
      <c r="J206" s="29">
        <f t="shared" si="36"/>
        <v>0</v>
      </c>
      <c r="K206" s="29">
        <f t="shared" si="37"/>
        <v>0</v>
      </c>
      <c r="L206" s="29">
        <f t="shared" si="38"/>
        <v>0</v>
      </c>
      <c r="M206" s="29">
        <f t="shared" ca="1" si="32"/>
        <v>2.1371646873552554E-2</v>
      </c>
      <c r="N206" s="29">
        <f t="shared" ca="1" si="39"/>
        <v>0</v>
      </c>
      <c r="O206" s="20">
        <f t="shared" ca="1" si="40"/>
        <v>0</v>
      </c>
      <c r="P206" s="29">
        <f t="shared" ca="1" si="41"/>
        <v>0</v>
      </c>
      <c r="Q206" s="29">
        <f t="shared" ca="1" si="42"/>
        <v>0</v>
      </c>
      <c r="R206">
        <f t="shared" ca="1" si="33"/>
        <v>-2.1371646873552554E-2</v>
      </c>
    </row>
    <row r="207" spans="1:18" x14ac:dyDescent="0.2">
      <c r="A207" s="124"/>
      <c r="B207" s="124"/>
      <c r="C207" s="124"/>
      <c r="D207" s="126">
        <f t="shared" si="43"/>
        <v>0</v>
      </c>
      <c r="E207" s="126">
        <f t="shared" si="43"/>
        <v>0</v>
      </c>
      <c r="F207" s="29">
        <f t="shared" si="44"/>
        <v>0</v>
      </c>
      <c r="G207" s="29">
        <f t="shared" si="44"/>
        <v>0</v>
      </c>
      <c r="H207" s="29">
        <f t="shared" si="34"/>
        <v>0</v>
      </c>
      <c r="I207" s="29">
        <f t="shared" si="35"/>
        <v>0</v>
      </c>
      <c r="J207" s="29">
        <f t="shared" si="36"/>
        <v>0</v>
      </c>
      <c r="K207" s="29">
        <f t="shared" si="37"/>
        <v>0</v>
      </c>
      <c r="L207" s="29">
        <f t="shared" si="38"/>
        <v>0</v>
      </c>
      <c r="M207" s="29">
        <f t="shared" ca="1" si="32"/>
        <v>2.1371646873552554E-2</v>
      </c>
      <c r="N207" s="29">
        <f t="shared" ca="1" si="39"/>
        <v>0</v>
      </c>
      <c r="O207" s="20">
        <f t="shared" ca="1" si="40"/>
        <v>0</v>
      </c>
      <c r="P207" s="29">
        <f t="shared" ca="1" si="41"/>
        <v>0</v>
      </c>
      <c r="Q207" s="29">
        <f t="shared" ca="1" si="42"/>
        <v>0</v>
      </c>
      <c r="R207">
        <f t="shared" ca="1" si="33"/>
        <v>-2.1371646873552554E-2</v>
      </c>
    </row>
    <row r="208" spans="1:18" x14ac:dyDescent="0.2">
      <c r="A208" s="124"/>
      <c r="B208" s="124"/>
      <c r="C208" s="124"/>
      <c r="D208" s="126">
        <f t="shared" si="43"/>
        <v>0</v>
      </c>
      <c r="E208" s="126">
        <f t="shared" si="43"/>
        <v>0</v>
      </c>
      <c r="F208" s="29">
        <f t="shared" si="44"/>
        <v>0</v>
      </c>
      <c r="G208" s="29">
        <f t="shared" si="44"/>
        <v>0</v>
      </c>
      <c r="H208" s="29">
        <f t="shared" si="34"/>
        <v>0</v>
      </c>
      <c r="I208" s="29">
        <f t="shared" si="35"/>
        <v>0</v>
      </c>
      <c r="J208" s="29">
        <f t="shared" si="36"/>
        <v>0</v>
      </c>
      <c r="K208" s="29">
        <f t="shared" si="37"/>
        <v>0</v>
      </c>
      <c r="L208" s="29">
        <f t="shared" si="38"/>
        <v>0</v>
      </c>
      <c r="M208" s="29">
        <f t="shared" ca="1" si="32"/>
        <v>2.1371646873552554E-2</v>
      </c>
      <c r="N208" s="29">
        <f t="shared" ca="1" si="39"/>
        <v>0</v>
      </c>
      <c r="O208" s="20">
        <f t="shared" ca="1" si="40"/>
        <v>0</v>
      </c>
      <c r="P208" s="29">
        <f t="shared" ca="1" si="41"/>
        <v>0</v>
      </c>
      <c r="Q208" s="29">
        <f t="shared" ca="1" si="42"/>
        <v>0</v>
      </c>
      <c r="R208">
        <f t="shared" ca="1" si="33"/>
        <v>-2.1371646873552554E-2</v>
      </c>
    </row>
    <row r="209" spans="1:18" x14ac:dyDescent="0.2">
      <c r="A209" s="124"/>
      <c r="B209" s="124"/>
      <c r="C209" s="124"/>
      <c r="D209" s="126">
        <f t="shared" si="43"/>
        <v>0</v>
      </c>
      <c r="E209" s="126">
        <f t="shared" si="43"/>
        <v>0</v>
      </c>
      <c r="F209" s="29">
        <f t="shared" si="44"/>
        <v>0</v>
      </c>
      <c r="G209" s="29">
        <f t="shared" si="44"/>
        <v>0</v>
      </c>
      <c r="H209" s="29">
        <f t="shared" si="34"/>
        <v>0</v>
      </c>
      <c r="I209" s="29">
        <f t="shared" si="35"/>
        <v>0</v>
      </c>
      <c r="J209" s="29">
        <f t="shared" si="36"/>
        <v>0</v>
      </c>
      <c r="K209" s="29">
        <f t="shared" si="37"/>
        <v>0</v>
      </c>
      <c r="L209" s="29">
        <f t="shared" si="38"/>
        <v>0</v>
      </c>
      <c r="M209" s="29">
        <f t="shared" ca="1" si="32"/>
        <v>2.1371646873552554E-2</v>
      </c>
      <c r="N209" s="29">
        <f t="shared" ca="1" si="39"/>
        <v>0</v>
      </c>
      <c r="O209" s="20">
        <f t="shared" ca="1" si="40"/>
        <v>0</v>
      </c>
      <c r="P209" s="29">
        <f t="shared" ca="1" si="41"/>
        <v>0</v>
      </c>
      <c r="Q209" s="29">
        <f t="shared" ca="1" si="42"/>
        <v>0</v>
      </c>
      <c r="R209">
        <f t="shared" ca="1" si="33"/>
        <v>-2.1371646873552554E-2</v>
      </c>
    </row>
    <row r="210" spans="1:18" x14ac:dyDescent="0.2">
      <c r="A210" s="124"/>
      <c r="B210" s="124"/>
      <c r="C210" s="124"/>
      <c r="D210" s="126">
        <f t="shared" si="43"/>
        <v>0</v>
      </c>
      <c r="E210" s="126">
        <f t="shared" si="43"/>
        <v>0</v>
      </c>
      <c r="F210" s="29">
        <f t="shared" si="44"/>
        <v>0</v>
      </c>
      <c r="G210" s="29">
        <f t="shared" si="44"/>
        <v>0</v>
      </c>
      <c r="H210" s="29">
        <f t="shared" si="34"/>
        <v>0</v>
      </c>
      <c r="I210" s="29">
        <f t="shared" si="35"/>
        <v>0</v>
      </c>
      <c r="J210" s="29">
        <f t="shared" si="36"/>
        <v>0</v>
      </c>
      <c r="K210" s="29">
        <f t="shared" si="37"/>
        <v>0</v>
      </c>
      <c r="L210" s="29">
        <f t="shared" si="38"/>
        <v>0</v>
      </c>
      <c r="M210" s="29">
        <f t="shared" ref="M210:M273" ca="1" si="45">+E$4+E$5*D210+E$6*D210^2</f>
        <v>2.1371646873552554E-2</v>
      </c>
      <c r="N210" s="29">
        <f t="shared" ca="1" si="39"/>
        <v>0</v>
      </c>
      <c r="O210" s="20">
        <f t="shared" ca="1" si="40"/>
        <v>0</v>
      </c>
      <c r="P210" s="29">
        <f t="shared" ca="1" si="41"/>
        <v>0</v>
      </c>
      <c r="Q210" s="29">
        <f t="shared" ca="1" si="42"/>
        <v>0</v>
      </c>
      <c r="R210">
        <f t="shared" ref="R210:R273" ca="1" si="46">+E210-M210</f>
        <v>-2.1371646873552554E-2</v>
      </c>
    </row>
    <row r="211" spans="1:18" x14ac:dyDescent="0.2">
      <c r="A211" s="124"/>
      <c r="B211" s="124"/>
      <c r="C211" s="124"/>
      <c r="D211" s="126">
        <f t="shared" si="43"/>
        <v>0</v>
      </c>
      <c r="E211" s="126">
        <f t="shared" si="43"/>
        <v>0</v>
      </c>
      <c r="F211" s="29">
        <f t="shared" si="44"/>
        <v>0</v>
      </c>
      <c r="G211" s="29">
        <f t="shared" si="44"/>
        <v>0</v>
      </c>
      <c r="H211" s="29">
        <f t="shared" ref="H211:H274" si="47">C211*D211*D211</f>
        <v>0</v>
      </c>
      <c r="I211" s="29">
        <f t="shared" ref="I211:I274" si="48">C211*D211*D211*D211</f>
        <v>0</v>
      </c>
      <c r="J211" s="29">
        <f t="shared" ref="J211:J274" si="49">C211*D211*D211*D211*D211</f>
        <v>0</v>
      </c>
      <c r="K211" s="29">
        <f t="shared" ref="K211:K274" si="50">C211*E211*D211</f>
        <v>0</v>
      </c>
      <c r="L211" s="29">
        <f t="shared" ref="L211:L274" si="51">C211*E211*D211*D211</f>
        <v>0</v>
      </c>
      <c r="M211" s="29">
        <f t="shared" ca="1" si="45"/>
        <v>2.1371646873552554E-2</v>
      </c>
      <c r="N211" s="29">
        <f t="shared" ref="N211:N274" ca="1" si="52">C211*(M211-E211)^2</f>
        <v>0</v>
      </c>
      <c r="O211" s="20">
        <f t="shared" ref="O211:O274" ca="1" si="53">(C211*O$1-O$2*F211+O$3*H211)^2</f>
        <v>0</v>
      </c>
      <c r="P211" s="29">
        <f t="shared" ref="P211:P274" ca="1" si="54">(-C211*O$2+O$4*F211-O$5*H211)^2</f>
        <v>0</v>
      </c>
      <c r="Q211" s="29">
        <f t="shared" ref="Q211:Q274" ca="1" si="55">+(C211*O$3-F211*O$5+H211*O$6)^2</f>
        <v>0</v>
      </c>
      <c r="R211">
        <f t="shared" ca="1" si="46"/>
        <v>-2.1371646873552554E-2</v>
      </c>
    </row>
    <row r="212" spans="1:18" x14ac:dyDescent="0.2">
      <c r="A212" s="124"/>
      <c r="B212" s="124"/>
      <c r="C212" s="124"/>
      <c r="D212" s="126">
        <f t="shared" si="43"/>
        <v>0</v>
      </c>
      <c r="E212" s="126">
        <f t="shared" si="43"/>
        <v>0</v>
      </c>
      <c r="F212" s="29">
        <f t="shared" si="44"/>
        <v>0</v>
      </c>
      <c r="G212" s="29">
        <f t="shared" si="44"/>
        <v>0</v>
      </c>
      <c r="H212" s="29">
        <f t="shared" si="47"/>
        <v>0</v>
      </c>
      <c r="I212" s="29">
        <f t="shared" si="48"/>
        <v>0</v>
      </c>
      <c r="J212" s="29">
        <f t="shared" si="49"/>
        <v>0</v>
      </c>
      <c r="K212" s="29">
        <f t="shared" si="50"/>
        <v>0</v>
      </c>
      <c r="L212" s="29">
        <f t="shared" si="51"/>
        <v>0</v>
      </c>
      <c r="M212" s="29">
        <f t="shared" ca="1" si="45"/>
        <v>2.1371646873552554E-2</v>
      </c>
      <c r="N212" s="29">
        <f t="shared" ca="1" si="52"/>
        <v>0</v>
      </c>
      <c r="O212" s="20">
        <f t="shared" ca="1" si="53"/>
        <v>0</v>
      </c>
      <c r="P212" s="29">
        <f t="shared" ca="1" si="54"/>
        <v>0</v>
      </c>
      <c r="Q212" s="29">
        <f t="shared" ca="1" si="55"/>
        <v>0</v>
      </c>
      <c r="R212">
        <f t="shared" ca="1" si="46"/>
        <v>-2.1371646873552554E-2</v>
      </c>
    </row>
    <row r="213" spans="1:18" x14ac:dyDescent="0.2">
      <c r="A213" s="124"/>
      <c r="B213" s="124"/>
      <c r="C213" s="124"/>
      <c r="D213" s="126">
        <f t="shared" si="43"/>
        <v>0</v>
      </c>
      <c r="E213" s="126">
        <f t="shared" si="43"/>
        <v>0</v>
      </c>
      <c r="F213" s="29">
        <f t="shared" si="44"/>
        <v>0</v>
      </c>
      <c r="G213" s="29">
        <f t="shared" si="44"/>
        <v>0</v>
      </c>
      <c r="H213" s="29">
        <f t="shared" si="47"/>
        <v>0</v>
      </c>
      <c r="I213" s="29">
        <f t="shared" si="48"/>
        <v>0</v>
      </c>
      <c r="J213" s="29">
        <f t="shared" si="49"/>
        <v>0</v>
      </c>
      <c r="K213" s="29">
        <f t="shared" si="50"/>
        <v>0</v>
      </c>
      <c r="L213" s="29">
        <f t="shared" si="51"/>
        <v>0</v>
      </c>
      <c r="M213" s="29">
        <f t="shared" ca="1" si="45"/>
        <v>2.1371646873552554E-2</v>
      </c>
      <c r="N213" s="29">
        <f t="shared" ca="1" si="52"/>
        <v>0</v>
      </c>
      <c r="O213" s="20">
        <f t="shared" ca="1" si="53"/>
        <v>0</v>
      </c>
      <c r="P213" s="29">
        <f t="shared" ca="1" si="54"/>
        <v>0</v>
      </c>
      <c r="Q213" s="29">
        <f t="shared" ca="1" si="55"/>
        <v>0</v>
      </c>
      <c r="R213">
        <f t="shared" ca="1" si="46"/>
        <v>-2.1371646873552554E-2</v>
      </c>
    </row>
    <row r="214" spans="1:18" x14ac:dyDescent="0.2">
      <c r="A214" s="124"/>
      <c r="B214" s="124"/>
      <c r="C214" s="124"/>
      <c r="D214" s="126">
        <f t="shared" si="43"/>
        <v>0</v>
      </c>
      <c r="E214" s="126">
        <f t="shared" si="43"/>
        <v>0</v>
      </c>
      <c r="F214" s="29">
        <f t="shared" si="44"/>
        <v>0</v>
      </c>
      <c r="G214" s="29">
        <f t="shared" si="44"/>
        <v>0</v>
      </c>
      <c r="H214" s="29">
        <f t="shared" si="47"/>
        <v>0</v>
      </c>
      <c r="I214" s="29">
        <f t="shared" si="48"/>
        <v>0</v>
      </c>
      <c r="J214" s="29">
        <f t="shared" si="49"/>
        <v>0</v>
      </c>
      <c r="K214" s="29">
        <f t="shared" si="50"/>
        <v>0</v>
      </c>
      <c r="L214" s="29">
        <f t="shared" si="51"/>
        <v>0</v>
      </c>
      <c r="M214" s="29">
        <f t="shared" ca="1" si="45"/>
        <v>2.1371646873552554E-2</v>
      </c>
      <c r="N214" s="29">
        <f t="shared" ca="1" si="52"/>
        <v>0</v>
      </c>
      <c r="O214" s="20">
        <f t="shared" ca="1" si="53"/>
        <v>0</v>
      </c>
      <c r="P214" s="29">
        <f t="shared" ca="1" si="54"/>
        <v>0</v>
      </c>
      <c r="Q214" s="29">
        <f t="shared" ca="1" si="55"/>
        <v>0</v>
      </c>
      <c r="R214">
        <f t="shared" ca="1" si="46"/>
        <v>-2.1371646873552554E-2</v>
      </c>
    </row>
    <row r="215" spans="1:18" x14ac:dyDescent="0.2">
      <c r="A215" s="124"/>
      <c r="B215" s="124"/>
      <c r="C215" s="124"/>
      <c r="D215" s="126">
        <f t="shared" si="43"/>
        <v>0</v>
      </c>
      <c r="E215" s="126">
        <f t="shared" si="43"/>
        <v>0</v>
      </c>
      <c r="F215" s="29">
        <f t="shared" si="44"/>
        <v>0</v>
      </c>
      <c r="G215" s="29">
        <f t="shared" si="44"/>
        <v>0</v>
      </c>
      <c r="H215" s="29">
        <f t="shared" si="47"/>
        <v>0</v>
      </c>
      <c r="I215" s="29">
        <f t="shared" si="48"/>
        <v>0</v>
      </c>
      <c r="J215" s="29">
        <f t="shared" si="49"/>
        <v>0</v>
      </c>
      <c r="K215" s="29">
        <f t="shared" si="50"/>
        <v>0</v>
      </c>
      <c r="L215" s="29">
        <f t="shared" si="51"/>
        <v>0</v>
      </c>
      <c r="M215" s="29">
        <f t="shared" ca="1" si="45"/>
        <v>2.1371646873552554E-2</v>
      </c>
      <c r="N215" s="29">
        <f t="shared" ca="1" si="52"/>
        <v>0</v>
      </c>
      <c r="O215" s="20">
        <f t="shared" ca="1" si="53"/>
        <v>0</v>
      </c>
      <c r="P215" s="29">
        <f t="shared" ca="1" si="54"/>
        <v>0</v>
      </c>
      <c r="Q215" s="29">
        <f t="shared" ca="1" si="55"/>
        <v>0</v>
      </c>
      <c r="R215">
        <f t="shared" ca="1" si="46"/>
        <v>-2.1371646873552554E-2</v>
      </c>
    </row>
    <row r="216" spans="1:18" x14ac:dyDescent="0.2">
      <c r="A216" s="124"/>
      <c r="B216" s="124"/>
      <c r="C216" s="124"/>
      <c r="D216" s="126">
        <f t="shared" si="43"/>
        <v>0</v>
      </c>
      <c r="E216" s="126">
        <f t="shared" si="43"/>
        <v>0</v>
      </c>
      <c r="F216" s="29">
        <f t="shared" si="44"/>
        <v>0</v>
      </c>
      <c r="G216" s="29">
        <f t="shared" si="44"/>
        <v>0</v>
      </c>
      <c r="H216" s="29">
        <f t="shared" si="47"/>
        <v>0</v>
      </c>
      <c r="I216" s="29">
        <f t="shared" si="48"/>
        <v>0</v>
      </c>
      <c r="J216" s="29">
        <f t="shared" si="49"/>
        <v>0</v>
      </c>
      <c r="K216" s="29">
        <f t="shared" si="50"/>
        <v>0</v>
      </c>
      <c r="L216" s="29">
        <f t="shared" si="51"/>
        <v>0</v>
      </c>
      <c r="M216" s="29">
        <f t="shared" ca="1" si="45"/>
        <v>2.1371646873552554E-2</v>
      </c>
      <c r="N216" s="29">
        <f t="shared" ca="1" si="52"/>
        <v>0</v>
      </c>
      <c r="O216" s="20">
        <f t="shared" ca="1" si="53"/>
        <v>0</v>
      </c>
      <c r="P216" s="29">
        <f t="shared" ca="1" si="54"/>
        <v>0</v>
      </c>
      <c r="Q216" s="29">
        <f t="shared" ca="1" si="55"/>
        <v>0</v>
      </c>
      <c r="R216">
        <f t="shared" ca="1" si="46"/>
        <v>-2.1371646873552554E-2</v>
      </c>
    </row>
    <row r="217" spans="1:18" x14ac:dyDescent="0.2">
      <c r="A217" s="124"/>
      <c r="B217" s="124"/>
      <c r="C217" s="124"/>
      <c r="D217" s="126">
        <f t="shared" si="43"/>
        <v>0</v>
      </c>
      <c r="E217" s="126">
        <f t="shared" si="43"/>
        <v>0</v>
      </c>
      <c r="F217" s="29">
        <f t="shared" si="44"/>
        <v>0</v>
      </c>
      <c r="G217" s="29">
        <f t="shared" si="44"/>
        <v>0</v>
      </c>
      <c r="H217" s="29">
        <f t="shared" si="47"/>
        <v>0</v>
      </c>
      <c r="I217" s="29">
        <f t="shared" si="48"/>
        <v>0</v>
      </c>
      <c r="J217" s="29">
        <f t="shared" si="49"/>
        <v>0</v>
      </c>
      <c r="K217" s="29">
        <f t="shared" si="50"/>
        <v>0</v>
      </c>
      <c r="L217" s="29">
        <f t="shared" si="51"/>
        <v>0</v>
      </c>
      <c r="M217" s="29">
        <f t="shared" ca="1" si="45"/>
        <v>2.1371646873552554E-2</v>
      </c>
      <c r="N217" s="29">
        <f t="shared" ca="1" si="52"/>
        <v>0</v>
      </c>
      <c r="O217" s="20">
        <f t="shared" ca="1" si="53"/>
        <v>0</v>
      </c>
      <c r="P217" s="29">
        <f t="shared" ca="1" si="54"/>
        <v>0</v>
      </c>
      <c r="Q217" s="29">
        <f t="shared" ca="1" si="55"/>
        <v>0</v>
      </c>
      <c r="R217">
        <f t="shared" ca="1" si="46"/>
        <v>-2.1371646873552554E-2</v>
      </c>
    </row>
    <row r="218" spans="1:18" x14ac:dyDescent="0.2">
      <c r="A218" s="124"/>
      <c r="B218" s="124"/>
      <c r="C218" s="124"/>
      <c r="D218" s="126">
        <f t="shared" si="43"/>
        <v>0</v>
      </c>
      <c r="E218" s="126">
        <f t="shared" si="43"/>
        <v>0</v>
      </c>
      <c r="F218" s="29">
        <f t="shared" si="44"/>
        <v>0</v>
      </c>
      <c r="G218" s="29">
        <f t="shared" si="44"/>
        <v>0</v>
      </c>
      <c r="H218" s="29">
        <f t="shared" si="47"/>
        <v>0</v>
      </c>
      <c r="I218" s="29">
        <f t="shared" si="48"/>
        <v>0</v>
      </c>
      <c r="J218" s="29">
        <f t="shared" si="49"/>
        <v>0</v>
      </c>
      <c r="K218" s="29">
        <f t="shared" si="50"/>
        <v>0</v>
      </c>
      <c r="L218" s="29">
        <f t="shared" si="51"/>
        <v>0</v>
      </c>
      <c r="M218" s="29">
        <f t="shared" ca="1" si="45"/>
        <v>2.1371646873552554E-2</v>
      </c>
      <c r="N218" s="29">
        <f t="shared" ca="1" si="52"/>
        <v>0</v>
      </c>
      <c r="O218" s="20">
        <f t="shared" ca="1" si="53"/>
        <v>0</v>
      </c>
      <c r="P218" s="29">
        <f t="shared" ca="1" si="54"/>
        <v>0</v>
      </c>
      <c r="Q218" s="29">
        <f t="shared" ca="1" si="55"/>
        <v>0</v>
      </c>
      <c r="R218">
        <f t="shared" ca="1" si="46"/>
        <v>-2.1371646873552554E-2</v>
      </c>
    </row>
    <row r="219" spans="1:18" x14ac:dyDescent="0.2">
      <c r="A219" s="124"/>
      <c r="B219" s="124"/>
      <c r="C219" s="124"/>
      <c r="D219" s="126">
        <f t="shared" si="43"/>
        <v>0</v>
      </c>
      <c r="E219" s="126">
        <f t="shared" si="43"/>
        <v>0</v>
      </c>
      <c r="F219" s="29">
        <f t="shared" si="44"/>
        <v>0</v>
      </c>
      <c r="G219" s="29">
        <f t="shared" si="44"/>
        <v>0</v>
      </c>
      <c r="H219" s="29">
        <f t="shared" si="47"/>
        <v>0</v>
      </c>
      <c r="I219" s="29">
        <f t="shared" si="48"/>
        <v>0</v>
      </c>
      <c r="J219" s="29">
        <f t="shared" si="49"/>
        <v>0</v>
      </c>
      <c r="K219" s="29">
        <f t="shared" si="50"/>
        <v>0</v>
      </c>
      <c r="L219" s="29">
        <f t="shared" si="51"/>
        <v>0</v>
      </c>
      <c r="M219" s="29">
        <f t="shared" ca="1" si="45"/>
        <v>2.1371646873552554E-2</v>
      </c>
      <c r="N219" s="29">
        <f t="shared" ca="1" si="52"/>
        <v>0</v>
      </c>
      <c r="O219" s="20">
        <f t="shared" ca="1" si="53"/>
        <v>0</v>
      </c>
      <c r="P219" s="29">
        <f t="shared" ca="1" si="54"/>
        <v>0</v>
      </c>
      <c r="Q219" s="29">
        <f t="shared" ca="1" si="55"/>
        <v>0</v>
      </c>
      <c r="R219">
        <f t="shared" ca="1" si="46"/>
        <v>-2.1371646873552554E-2</v>
      </c>
    </row>
    <row r="220" spans="1:18" x14ac:dyDescent="0.2">
      <c r="A220" s="124"/>
      <c r="B220" s="124"/>
      <c r="C220" s="124"/>
      <c r="D220" s="126">
        <f t="shared" si="43"/>
        <v>0</v>
      </c>
      <c r="E220" s="126">
        <f t="shared" si="43"/>
        <v>0</v>
      </c>
      <c r="F220" s="29">
        <f t="shared" si="44"/>
        <v>0</v>
      </c>
      <c r="G220" s="29">
        <f t="shared" si="44"/>
        <v>0</v>
      </c>
      <c r="H220" s="29">
        <f t="shared" si="47"/>
        <v>0</v>
      </c>
      <c r="I220" s="29">
        <f t="shared" si="48"/>
        <v>0</v>
      </c>
      <c r="J220" s="29">
        <f t="shared" si="49"/>
        <v>0</v>
      </c>
      <c r="K220" s="29">
        <f t="shared" si="50"/>
        <v>0</v>
      </c>
      <c r="L220" s="29">
        <f t="shared" si="51"/>
        <v>0</v>
      </c>
      <c r="M220" s="29">
        <f t="shared" ca="1" si="45"/>
        <v>2.1371646873552554E-2</v>
      </c>
      <c r="N220" s="29">
        <f t="shared" ca="1" si="52"/>
        <v>0</v>
      </c>
      <c r="O220" s="20">
        <f t="shared" ca="1" si="53"/>
        <v>0</v>
      </c>
      <c r="P220" s="29">
        <f t="shared" ca="1" si="54"/>
        <v>0</v>
      </c>
      <c r="Q220" s="29">
        <f t="shared" ca="1" si="55"/>
        <v>0</v>
      </c>
      <c r="R220">
        <f t="shared" ca="1" si="46"/>
        <v>-2.1371646873552554E-2</v>
      </c>
    </row>
    <row r="221" spans="1:18" x14ac:dyDescent="0.2">
      <c r="A221" s="124"/>
      <c r="B221" s="124"/>
      <c r="C221" s="124"/>
      <c r="D221" s="126">
        <f t="shared" si="43"/>
        <v>0</v>
      </c>
      <c r="E221" s="126">
        <f t="shared" si="43"/>
        <v>0</v>
      </c>
      <c r="F221" s="29">
        <f t="shared" si="44"/>
        <v>0</v>
      </c>
      <c r="G221" s="29">
        <f t="shared" si="44"/>
        <v>0</v>
      </c>
      <c r="H221" s="29">
        <f t="shared" si="47"/>
        <v>0</v>
      </c>
      <c r="I221" s="29">
        <f t="shared" si="48"/>
        <v>0</v>
      </c>
      <c r="J221" s="29">
        <f t="shared" si="49"/>
        <v>0</v>
      </c>
      <c r="K221" s="29">
        <f t="shared" si="50"/>
        <v>0</v>
      </c>
      <c r="L221" s="29">
        <f t="shared" si="51"/>
        <v>0</v>
      </c>
      <c r="M221" s="29">
        <f t="shared" ca="1" si="45"/>
        <v>2.1371646873552554E-2</v>
      </c>
      <c r="N221" s="29">
        <f t="shared" ca="1" si="52"/>
        <v>0</v>
      </c>
      <c r="O221" s="20">
        <f t="shared" ca="1" si="53"/>
        <v>0</v>
      </c>
      <c r="P221" s="29">
        <f t="shared" ca="1" si="54"/>
        <v>0</v>
      </c>
      <c r="Q221" s="29">
        <f t="shared" ca="1" si="55"/>
        <v>0</v>
      </c>
      <c r="R221">
        <f t="shared" ca="1" si="46"/>
        <v>-2.1371646873552554E-2</v>
      </c>
    </row>
    <row r="222" spans="1:18" x14ac:dyDescent="0.2">
      <c r="A222" s="124"/>
      <c r="B222" s="124"/>
      <c r="C222" s="124"/>
      <c r="D222" s="126">
        <f t="shared" si="43"/>
        <v>0</v>
      </c>
      <c r="E222" s="126">
        <f t="shared" si="43"/>
        <v>0</v>
      </c>
      <c r="F222" s="29">
        <f t="shared" si="44"/>
        <v>0</v>
      </c>
      <c r="G222" s="29">
        <f t="shared" si="44"/>
        <v>0</v>
      </c>
      <c r="H222" s="29">
        <f t="shared" si="47"/>
        <v>0</v>
      </c>
      <c r="I222" s="29">
        <f t="shared" si="48"/>
        <v>0</v>
      </c>
      <c r="J222" s="29">
        <f t="shared" si="49"/>
        <v>0</v>
      </c>
      <c r="K222" s="29">
        <f t="shared" si="50"/>
        <v>0</v>
      </c>
      <c r="L222" s="29">
        <f t="shared" si="51"/>
        <v>0</v>
      </c>
      <c r="M222" s="29">
        <f t="shared" ca="1" si="45"/>
        <v>2.1371646873552554E-2</v>
      </c>
      <c r="N222" s="29">
        <f t="shared" ca="1" si="52"/>
        <v>0</v>
      </c>
      <c r="O222" s="20">
        <f t="shared" ca="1" si="53"/>
        <v>0</v>
      </c>
      <c r="P222" s="29">
        <f t="shared" ca="1" si="54"/>
        <v>0</v>
      </c>
      <c r="Q222" s="29">
        <f t="shared" ca="1" si="55"/>
        <v>0</v>
      </c>
      <c r="R222">
        <f t="shared" ca="1" si="46"/>
        <v>-2.1371646873552554E-2</v>
      </c>
    </row>
    <row r="223" spans="1:18" x14ac:dyDescent="0.2">
      <c r="A223" s="124"/>
      <c r="B223" s="124"/>
      <c r="C223" s="124"/>
      <c r="D223" s="126">
        <f t="shared" si="43"/>
        <v>0</v>
      </c>
      <c r="E223" s="126">
        <f t="shared" si="43"/>
        <v>0</v>
      </c>
      <c r="F223" s="29">
        <f t="shared" si="44"/>
        <v>0</v>
      </c>
      <c r="G223" s="29">
        <f t="shared" si="44"/>
        <v>0</v>
      </c>
      <c r="H223" s="29">
        <f t="shared" si="47"/>
        <v>0</v>
      </c>
      <c r="I223" s="29">
        <f t="shared" si="48"/>
        <v>0</v>
      </c>
      <c r="J223" s="29">
        <f t="shared" si="49"/>
        <v>0</v>
      </c>
      <c r="K223" s="29">
        <f t="shared" si="50"/>
        <v>0</v>
      </c>
      <c r="L223" s="29">
        <f t="shared" si="51"/>
        <v>0</v>
      </c>
      <c r="M223" s="29">
        <f t="shared" ca="1" si="45"/>
        <v>2.1371646873552554E-2</v>
      </c>
      <c r="N223" s="29">
        <f t="shared" ca="1" si="52"/>
        <v>0</v>
      </c>
      <c r="O223" s="20">
        <f t="shared" ca="1" si="53"/>
        <v>0</v>
      </c>
      <c r="P223" s="29">
        <f t="shared" ca="1" si="54"/>
        <v>0</v>
      </c>
      <c r="Q223" s="29">
        <f t="shared" ca="1" si="55"/>
        <v>0</v>
      </c>
      <c r="R223">
        <f t="shared" ca="1" si="46"/>
        <v>-2.1371646873552554E-2</v>
      </c>
    </row>
    <row r="224" spans="1:18" x14ac:dyDescent="0.2">
      <c r="A224" s="124"/>
      <c r="B224" s="124"/>
      <c r="C224" s="124"/>
      <c r="D224" s="126">
        <f t="shared" si="43"/>
        <v>0</v>
      </c>
      <c r="E224" s="126">
        <f t="shared" si="43"/>
        <v>0</v>
      </c>
      <c r="F224" s="29">
        <f t="shared" si="44"/>
        <v>0</v>
      </c>
      <c r="G224" s="29">
        <f t="shared" si="44"/>
        <v>0</v>
      </c>
      <c r="H224" s="29">
        <f t="shared" si="47"/>
        <v>0</v>
      </c>
      <c r="I224" s="29">
        <f t="shared" si="48"/>
        <v>0</v>
      </c>
      <c r="J224" s="29">
        <f t="shared" si="49"/>
        <v>0</v>
      </c>
      <c r="K224" s="29">
        <f t="shared" si="50"/>
        <v>0</v>
      </c>
      <c r="L224" s="29">
        <f t="shared" si="51"/>
        <v>0</v>
      </c>
      <c r="M224" s="29">
        <f t="shared" ca="1" si="45"/>
        <v>2.1371646873552554E-2</v>
      </c>
      <c r="N224" s="29">
        <f t="shared" ca="1" si="52"/>
        <v>0</v>
      </c>
      <c r="O224" s="20">
        <f t="shared" ca="1" si="53"/>
        <v>0</v>
      </c>
      <c r="P224" s="29">
        <f t="shared" ca="1" si="54"/>
        <v>0</v>
      </c>
      <c r="Q224" s="29">
        <f t="shared" ca="1" si="55"/>
        <v>0</v>
      </c>
      <c r="R224">
        <f t="shared" ca="1" si="46"/>
        <v>-2.1371646873552554E-2</v>
      </c>
    </row>
    <row r="225" spans="1:18" x14ac:dyDescent="0.2">
      <c r="A225" s="124"/>
      <c r="B225" s="124"/>
      <c r="C225" s="124"/>
      <c r="D225" s="126">
        <f t="shared" si="43"/>
        <v>0</v>
      </c>
      <c r="E225" s="126">
        <f t="shared" si="43"/>
        <v>0</v>
      </c>
      <c r="F225" s="29">
        <f t="shared" si="44"/>
        <v>0</v>
      </c>
      <c r="G225" s="29">
        <f t="shared" si="44"/>
        <v>0</v>
      </c>
      <c r="H225" s="29">
        <f t="shared" si="47"/>
        <v>0</v>
      </c>
      <c r="I225" s="29">
        <f t="shared" si="48"/>
        <v>0</v>
      </c>
      <c r="J225" s="29">
        <f t="shared" si="49"/>
        <v>0</v>
      </c>
      <c r="K225" s="29">
        <f t="shared" si="50"/>
        <v>0</v>
      </c>
      <c r="L225" s="29">
        <f t="shared" si="51"/>
        <v>0</v>
      </c>
      <c r="M225" s="29">
        <f t="shared" ca="1" si="45"/>
        <v>2.1371646873552554E-2</v>
      </c>
      <c r="N225" s="29">
        <f t="shared" ca="1" si="52"/>
        <v>0</v>
      </c>
      <c r="O225" s="20">
        <f t="shared" ca="1" si="53"/>
        <v>0</v>
      </c>
      <c r="P225" s="29">
        <f t="shared" ca="1" si="54"/>
        <v>0</v>
      </c>
      <c r="Q225" s="29">
        <f t="shared" ca="1" si="55"/>
        <v>0</v>
      </c>
      <c r="R225">
        <f t="shared" ca="1" si="46"/>
        <v>-2.1371646873552554E-2</v>
      </c>
    </row>
    <row r="226" spans="1:18" x14ac:dyDescent="0.2">
      <c r="A226" s="124"/>
      <c r="B226" s="124"/>
      <c r="C226" s="124"/>
      <c r="D226" s="126">
        <f t="shared" si="43"/>
        <v>0</v>
      </c>
      <c r="E226" s="126">
        <f t="shared" si="43"/>
        <v>0</v>
      </c>
      <c r="F226" s="29">
        <f t="shared" si="44"/>
        <v>0</v>
      </c>
      <c r="G226" s="29">
        <f t="shared" si="44"/>
        <v>0</v>
      </c>
      <c r="H226" s="29">
        <f t="shared" si="47"/>
        <v>0</v>
      </c>
      <c r="I226" s="29">
        <f t="shared" si="48"/>
        <v>0</v>
      </c>
      <c r="J226" s="29">
        <f t="shared" si="49"/>
        <v>0</v>
      </c>
      <c r="K226" s="29">
        <f t="shared" si="50"/>
        <v>0</v>
      </c>
      <c r="L226" s="29">
        <f t="shared" si="51"/>
        <v>0</v>
      </c>
      <c r="M226" s="29">
        <f t="shared" ca="1" si="45"/>
        <v>2.1371646873552554E-2</v>
      </c>
      <c r="N226" s="29">
        <f t="shared" ca="1" si="52"/>
        <v>0</v>
      </c>
      <c r="O226" s="20">
        <f t="shared" ca="1" si="53"/>
        <v>0</v>
      </c>
      <c r="P226" s="29">
        <f t="shared" ca="1" si="54"/>
        <v>0</v>
      </c>
      <c r="Q226" s="29">
        <f t="shared" ca="1" si="55"/>
        <v>0</v>
      </c>
      <c r="R226">
        <f t="shared" ca="1" si="46"/>
        <v>-2.1371646873552554E-2</v>
      </c>
    </row>
    <row r="227" spans="1:18" x14ac:dyDescent="0.2">
      <c r="A227" s="124"/>
      <c r="B227" s="124"/>
      <c r="C227" s="124"/>
      <c r="D227" s="126">
        <f t="shared" si="43"/>
        <v>0</v>
      </c>
      <c r="E227" s="126">
        <f t="shared" si="43"/>
        <v>0</v>
      </c>
      <c r="F227" s="29">
        <f t="shared" si="44"/>
        <v>0</v>
      </c>
      <c r="G227" s="29">
        <f t="shared" si="44"/>
        <v>0</v>
      </c>
      <c r="H227" s="29">
        <f t="shared" si="47"/>
        <v>0</v>
      </c>
      <c r="I227" s="29">
        <f t="shared" si="48"/>
        <v>0</v>
      </c>
      <c r="J227" s="29">
        <f t="shared" si="49"/>
        <v>0</v>
      </c>
      <c r="K227" s="29">
        <f t="shared" si="50"/>
        <v>0</v>
      </c>
      <c r="L227" s="29">
        <f t="shared" si="51"/>
        <v>0</v>
      </c>
      <c r="M227" s="29">
        <f t="shared" ca="1" si="45"/>
        <v>2.1371646873552554E-2</v>
      </c>
      <c r="N227" s="29">
        <f t="shared" ca="1" si="52"/>
        <v>0</v>
      </c>
      <c r="O227" s="20">
        <f t="shared" ca="1" si="53"/>
        <v>0</v>
      </c>
      <c r="P227" s="29">
        <f t="shared" ca="1" si="54"/>
        <v>0</v>
      </c>
      <c r="Q227" s="29">
        <f t="shared" ca="1" si="55"/>
        <v>0</v>
      </c>
      <c r="R227">
        <f t="shared" ca="1" si="46"/>
        <v>-2.1371646873552554E-2</v>
      </c>
    </row>
    <row r="228" spans="1:18" x14ac:dyDescent="0.2">
      <c r="A228" s="124"/>
      <c r="B228" s="124"/>
      <c r="C228" s="124"/>
      <c r="D228" s="126">
        <f t="shared" si="43"/>
        <v>0</v>
      </c>
      <c r="E228" s="126">
        <f t="shared" si="43"/>
        <v>0</v>
      </c>
      <c r="F228" s="29">
        <f t="shared" si="44"/>
        <v>0</v>
      </c>
      <c r="G228" s="29">
        <f t="shared" si="44"/>
        <v>0</v>
      </c>
      <c r="H228" s="29">
        <f t="shared" si="47"/>
        <v>0</v>
      </c>
      <c r="I228" s="29">
        <f t="shared" si="48"/>
        <v>0</v>
      </c>
      <c r="J228" s="29">
        <f t="shared" si="49"/>
        <v>0</v>
      </c>
      <c r="K228" s="29">
        <f t="shared" si="50"/>
        <v>0</v>
      </c>
      <c r="L228" s="29">
        <f t="shared" si="51"/>
        <v>0</v>
      </c>
      <c r="M228" s="29">
        <f t="shared" ca="1" si="45"/>
        <v>2.1371646873552554E-2</v>
      </c>
      <c r="N228" s="29">
        <f t="shared" ca="1" si="52"/>
        <v>0</v>
      </c>
      <c r="O228" s="20">
        <f t="shared" ca="1" si="53"/>
        <v>0</v>
      </c>
      <c r="P228" s="29">
        <f t="shared" ca="1" si="54"/>
        <v>0</v>
      </c>
      <c r="Q228" s="29">
        <f t="shared" ca="1" si="55"/>
        <v>0</v>
      </c>
      <c r="R228">
        <f t="shared" ca="1" si="46"/>
        <v>-2.1371646873552554E-2</v>
      </c>
    </row>
    <row r="229" spans="1:18" x14ac:dyDescent="0.2">
      <c r="A229" s="124"/>
      <c r="B229" s="124"/>
      <c r="C229" s="124"/>
      <c r="D229" s="126">
        <f t="shared" si="43"/>
        <v>0</v>
      </c>
      <c r="E229" s="126">
        <f t="shared" si="43"/>
        <v>0</v>
      </c>
      <c r="F229" s="29">
        <f t="shared" si="44"/>
        <v>0</v>
      </c>
      <c r="G229" s="29">
        <f t="shared" si="44"/>
        <v>0</v>
      </c>
      <c r="H229" s="29">
        <f t="shared" si="47"/>
        <v>0</v>
      </c>
      <c r="I229" s="29">
        <f t="shared" si="48"/>
        <v>0</v>
      </c>
      <c r="J229" s="29">
        <f t="shared" si="49"/>
        <v>0</v>
      </c>
      <c r="K229" s="29">
        <f t="shared" si="50"/>
        <v>0</v>
      </c>
      <c r="L229" s="29">
        <f t="shared" si="51"/>
        <v>0</v>
      </c>
      <c r="M229" s="29">
        <f t="shared" ca="1" si="45"/>
        <v>2.1371646873552554E-2</v>
      </c>
      <c r="N229" s="29">
        <f t="shared" ca="1" si="52"/>
        <v>0</v>
      </c>
      <c r="O229" s="20">
        <f t="shared" ca="1" si="53"/>
        <v>0</v>
      </c>
      <c r="P229" s="29">
        <f t="shared" ca="1" si="54"/>
        <v>0</v>
      </c>
      <c r="Q229" s="29">
        <f t="shared" ca="1" si="55"/>
        <v>0</v>
      </c>
      <c r="R229">
        <f t="shared" ca="1" si="46"/>
        <v>-2.1371646873552554E-2</v>
      </c>
    </row>
    <row r="230" spans="1:18" x14ac:dyDescent="0.2">
      <c r="A230" s="124"/>
      <c r="B230" s="124"/>
      <c r="C230" s="124"/>
      <c r="D230" s="126">
        <f t="shared" si="43"/>
        <v>0</v>
      </c>
      <c r="E230" s="126">
        <f t="shared" si="43"/>
        <v>0</v>
      </c>
      <c r="F230" s="29">
        <f t="shared" si="44"/>
        <v>0</v>
      </c>
      <c r="G230" s="29">
        <f t="shared" si="44"/>
        <v>0</v>
      </c>
      <c r="H230" s="29">
        <f t="shared" si="47"/>
        <v>0</v>
      </c>
      <c r="I230" s="29">
        <f t="shared" si="48"/>
        <v>0</v>
      </c>
      <c r="J230" s="29">
        <f t="shared" si="49"/>
        <v>0</v>
      </c>
      <c r="K230" s="29">
        <f t="shared" si="50"/>
        <v>0</v>
      </c>
      <c r="L230" s="29">
        <f t="shared" si="51"/>
        <v>0</v>
      </c>
      <c r="M230" s="29">
        <f t="shared" ca="1" si="45"/>
        <v>2.1371646873552554E-2</v>
      </c>
      <c r="N230" s="29">
        <f t="shared" ca="1" si="52"/>
        <v>0</v>
      </c>
      <c r="O230" s="20">
        <f t="shared" ca="1" si="53"/>
        <v>0</v>
      </c>
      <c r="P230" s="29">
        <f t="shared" ca="1" si="54"/>
        <v>0</v>
      </c>
      <c r="Q230" s="29">
        <f t="shared" ca="1" si="55"/>
        <v>0</v>
      </c>
      <c r="R230">
        <f t="shared" ca="1" si="46"/>
        <v>-2.1371646873552554E-2</v>
      </c>
    </row>
    <row r="231" spans="1:18" x14ac:dyDescent="0.2">
      <c r="A231" s="124"/>
      <c r="B231" s="124"/>
      <c r="C231" s="124"/>
      <c r="D231" s="126">
        <f t="shared" si="43"/>
        <v>0</v>
      </c>
      <c r="E231" s="126">
        <f t="shared" si="43"/>
        <v>0</v>
      </c>
      <c r="F231" s="29">
        <f t="shared" si="44"/>
        <v>0</v>
      </c>
      <c r="G231" s="29">
        <f t="shared" si="44"/>
        <v>0</v>
      </c>
      <c r="H231" s="29">
        <f t="shared" si="47"/>
        <v>0</v>
      </c>
      <c r="I231" s="29">
        <f t="shared" si="48"/>
        <v>0</v>
      </c>
      <c r="J231" s="29">
        <f t="shared" si="49"/>
        <v>0</v>
      </c>
      <c r="K231" s="29">
        <f t="shared" si="50"/>
        <v>0</v>
      </c>
      <c r="L231" s="29">
        <f t="shared" si="51"/>
        <v>0</v>
      </c>
      <c r="M231" s="29">
        <f t="shared" ca="1" si="45"/>
        <v>2.1371646873552554E-2</v>
      </c>
      <c r="N231" s="29">
        <f t="shared" ca="1" si="52"/>
        <v>0</v>
      </c>
      <c r="O231" s="20">
        <f t="shared" ca="1" si="53"/>
        <v>0</v>
      </c>
      <c r="P231" s="29">
        <f t="shared" ca="1" si="54"/>
        <v>0</v>
      </c>
      <c r="Q231" s="29">
        <f t="shared" ca="1" si="55"/>
        <v>0</v>
      </c>
      <c r="R231">
        <f t="shared" ca="1" si="46"/>
        <v>-2.1371646873552554E-2</v>
      </c>
    </row>
    <row r="232" spans="1:18" x14ac:dyDescent="0.2">
      <c r="A232" s="124"/>
      <c r="B232" s="124"/>
      <c r="C232" s="124"/>
      <c r="D232" s="126">
        <f t="shared" si="43"/>
        <v>0</v>
      </c>
      <c r="E232" s="126">
        <f t="shared" si="43"/>
        <v>0</v>
      </c>
      <c r="F232" s="29">
        <f t="shared" si="44"/>
        <v>0</v>
      </c>
      <c r="G232" s="29">
        <f t="shared" si="44"/>
        <v>0</v>
      </c>
      <c r="H232" s="29">
        <f t="shared" si="47"/>
        <v>0</v>
      </c>
      <c r="I232" s="29">
        <f t="shared" si="48"/>
        <v>0</v>
      </c>
      <c r="J232" s="29">
        <f t="shared" si="49"/>
        <v>0</v>
      </c>
      <c r="K232" s="29">
        <f t="shared" si="50"/>
        <v>0</v>
      </c>
      <c r="L232" s="29">
        <f t="shared" si="51"/>
        <v>0</v>
      </c>
      <c r="M232" s="29">
        <f t="shared" ca="1" si="45"/>
        <v>2.1371646873552554E-2</v>
      </c>
      <c r="N232" s="29">
        <f t="shared" ca="1" si="52"/>
        <v>0</v>
      </c>
      <c r="O232" s="20">
        <f t="shared" ca="1" si="53"/>
        <v>0</v>
      </c>
      <c r="P232" s="29">
        <f t="shared" ca="1" si="54"/>
        <v>0</v>
      </c>
      <c r="Q232" s="29">
        <f t="shared" ca="1" si="55"/>
        <v>0</v>
      </c>
      <c r="R232">
        <f t="shared" ca="1" si="46"/>
        <v>-2.1371646873552554E-2</v>
      </c>
    </row>
    <row r="233" spans="1:18" x14ac:dyDescent="0.2">
      <c r="A233" s="124"/>
      <c r="B233" s="124"/>
      <c r="C233" s="124"/>
      <c r="D233" s="126">
        <f t="shared" si="43"/>
        <v>0</v>
      </c>
      <c r="E233" s="126">
        <f t="shared" si="43"/>
        <v>0</v>
      </c>
      <c r="F233" s="29">
        <f t="shared" si="44"/>
        <v>0</v>
      </c>
      <c r="G233" s="29">
        <f t="shared" si="44"/>
        <v>0</v>
      </c>
      <c r="H233" s="29">
        <f t="shared" si="47"/>
        <v>0</v>
      </c>
      <c r="I233" s="29">
        <f t="shared" si="48"/>
        <v>0</v>
      </c>
      <c r="J233" s="29">
        <f t="shared" si="49"/>
        <v>0</v>
      </c>
      <c r="K233" s="29">
        <f t="shared" si="50"/>
        <v>0</v>
      </c>
      <c r="L233" s="29">
        <f t="shared" si="51"/>
        <v>0</v>
      </c>
      <c r="M233" s="29">
        <f t="shared" ca="1" si="45"/>
        <v>2.1371646873552554E-2</v>
      </c>
      <c r="N233" s="29">
        <f t="shared" ca="1" si="52"/>
        <v>0</v>
      </c>
      <c r="O233" s="20">
        <f t="shared" ca="1" si="53"/>
        <v>0</v>
      </c>
      <c r="P233" s="29">
        <f t="shared" ca="1" si="54"/>
        <v>0</v>
      </c>
      <c r="Q233" s="29">
        <f t="shared" ca="1" si="55"/>
        <v>0</v>
      </c>
      <c r="R233">
        <f t="shared" ca="1" si="46"/>
        <v>-2.1371646873552554E-2</v>
      </c>
    </row>
    <row r="234" spans="1:18" x14ac:dyDescent="0.2">
      <c r="A234" s="124"/>
      <c r="B234" s="124"/>
      <c r="C234" s="124"/>
      <c r="D234" s="126">
        <f t="shared" si="43"/>
        <v>0</v>
      </c>
      <c r="E234" s="126">
        <f t="shared" si="43"/>
        <v>0</v>
      </c>
      <c r="F234" s="29">
        <f t="shared" si="44"/>
        <v>0</v>
      </c>
      <c r="G234" s="29">
        <f t="shared" si="44"/>
        <v>0</v>
      </c>
      <c r="H234" s="29">
        <f t="shared" si="47"/>
        <v>0</v>
      </c>
      <c r="I234" s="29">
        <f t="shared" si="48"/>
        <v>0</v>
      </c>
      <c r="J234" s="29">
        <f t="shared" si="49"/>
        <v>0</v>
      </c>
      <c r="K234" s="29">
        <f t="shared" si="50"/>
        <v>0</v>
      </c>
      <c r="L234" s="29">
        <f t="shared" si="51"/>
        <v>0</v>
      </c>
      <c r="M234" s="29">
        <f t="shared" ca="1" si="45"/>
        <v>2.1371646873552554E-2</v>
      </c>
      <c r="N234" s="29">
        <f t="shared" ca="1" si="52"/>
        <v>0</v>
      </c>
      <c r="O234" s="20">
        <f t="shared" ca="1" si="53"/>
        <v>0</v>
      </c>
      <c r="P234" s="29">
        <f t="shared" ca="1" si="54"/>
        <v>0</v>
      </c>
      <c r="Q234" s="29">
        <f t="shared" ca="1" si="55"/>
        <v>0</v>
      </c>
      <c r="R234">
        <f t="shared" ca="1" si="46"/>
        <v>-2.1371646873552554E-2</v>
      </c>
    </row>
    <row r="235" spans="1:18" x14ac:dyDescent="0.2">
      <c r="A235" s="124"/>
      <c r="B235" s="124"/>
      <c r="C235" s="124"/>
      <c r="D235" s="126">
        <f t="shared" si="43"/>
        <v>0</v>
      </c>
      <c r="E235" s="126">
        <f t="shared" si="43"/>
        <v>0</v>
      </c>
      <c r="F235" s="29">
        <f t="shared" si="44"/>
        <v>0</v>
      </c>
      <c r="G235" s="29">
        <f t="shared" si="44"/>
        <v>0</v>
      </c>
      <c r="H235" s="29">
        <f t="shared" si="47"/>
        <v>0</v>
      </c>
      <c r="I235" s="29">
        <f t="shared" si="48"/>
        <v>0</v>
      </c>
      <c r="J235" s="29">
        <f t="shared" si="49"/>
        <v>0</v>
      </c>
      <c r="K235" s="29">
        <f t="shared" si="50"/>
        <v>0</v>
      </c>
      <c r="L235" s="29">
        <f t="shared" si="51"/>
        <v>0</v>
      </c>
      <c r="M235" s="29">
        <f t="shared" ca="1" si="45"/>
        <v>2.1371646873552554E-2</v>
      </c>
      <c r="N235" s="29">
        <f t="shared" ca="1" si="52"/>
        <v>0</v>
      </c>
      <c r="O235" s="20">
        <f t="shared" ca="1" si="53"/>
        <v>0</v>
      </c>
      <c r="P235" s="29">
        <f t="shared" ca="1" si="54"/>
        <v>0</v>
      </c>
      <c r="Q235" s="29">
        <f t="shared" ca="1" si="55"/>
        <v>0</v>
      </c>
      <c r="R235">
        <f t="shared" ca="1" si="46"/>
        <v>-2.1371646873552554E-2</v>
      </c>
    </row>
    <row r="236" spans="1:18" x14ac:dyDescent="0.2">
      <c r="A236" s="124"/>
      <c r="B236" s="124"/>
      <c r="C236" s="124"/>
      <c r="D236" s="126">
        <f t="shared" si="43"/>
        <v>0</v>
      </c>
      <c r="E236" s="126">
        <f t="shared" si="43"/>
        <v>0</v>
      </c>
      <c r="F236" s="29">
        <f t="shared" si="44"/>
        <v>0</v>
      </c>
      <c r="G236" s="29">
        <f t="shared" si="44"/>
        <v>0</v>
      </c>
      <c r="H236" s="29">
        <f t="shared" si="47"/>
        <v>0</v>
      </c>
      <c r="I236" s="29">
        <f t="shared" si="48"/>
        <v>0</v>
      </c>
      <c r="J236" s="29">
        <f t="shared" si="49"/>
        <v>0</v>
      </c>
      <c r="K236" s="29">
        <f t="shared" si="50"/>
        <v>0</v>
      </c>
      <c r="L236" s="29">
        <f t="shared" si="51"/>
        <v>0</v>
      </c>
      <c r="M236" s="29">
        <f t="shared" ca="1" si="45"/>
        <v>2.1371646873552554E-2</v>
      </c>
      <c r="N236" s="29">
        <f t="shared" ca="1" si="52"/>
        <v>0</v>
      </c>
      <c r="O236" s="20">
        <f t="shared" ca="1" si="53"/>
        <v>0</v>
      </c>
      <c r="P236" s="29">
        <f t="shared" ca="1" si="54"/>
        <v>0</v>
      </c>
      <c r="Q236" s="29">
        <f t="shared" ca="1" si="55"/>
        <v>0</v>
      </c>
      <c r="R236">
        <f t="shared" ca="1" si="46"/>
        <v>-2.1371646873552554E-2</v>
      </c>
    </row>
    <row r="237" spans="1:18" x14ac:dyDescent="0.2">
      <c r="A237" s="124"/>
      <c r="B237" s="124"/>
      <c r="C237" s="124"/>
      <c r="D237" s="126">
        <f t="shared" si="43"/>
        <v>0</v>
      </c>
      <c r="E237" s="126">
        <f t="shared" si="43"/>
        <v>0</v>
      </c>
      <c r="F237" s="29">
        <f t="shared" si="44"/>
        <v>0</v>
      </c>
      <c r="G237" s="29">
        <f t="shared" si="44"/>
        <v>0</v>
      </c>
      <c r="H237" s="29">
        <f t="shared" si="47"/>
        <v>0</v>
      </c>
      <c r="I237" s="29">
        <f t="shared" si="48"/>
        <v>0</v>
      </c>
      <c r="J237" s="29">
        <f t="shared" si="49"/>
        <v>0</v>
      </c>
      <c r="K237" s="29">
        <f t="shared" si="50"/>
        <v>0</v>
      </c>
      <c r="L237" s="29">
        <f t="shared" si="51"/>
        <v>0</v>
      </c>
      <c r="M237" s="29">
        <f t="shared" ca="1" si="45"/>
        <v>2.1371646873552554E-2</v>
      </c>
      <c r="N237" s="29">
        <f t="shared" ca="1" si="52"/>
        <v>0</v>
      </c>
      <c r="O237" s="20">
        <f t="shared" ca="1" si="53"/>
        <v>0</v>
      </c>
      <c r="P237" s="29">
        <f t="shared" ca="1" si="54"/>
        <v>0</v>
      </c>
      <c r="Q237" s="29">
        <f t="shared" ca="1" si="55"/>
        <v>0</v>
      </c>
      <c r="R237">
        <f t="shared" ca="1" si="46"/>
        <v>-2.1371646873552554E-2</v>
      </c>
    </row>
    <row r="238" spans="1:18" x14ac:dyDescent="0.2">
      <c r="A238" s="124"/>
      <c r="B238" s="124"/>
      <c r="C238" s="124"/>
      <c r="D238" s="126">
        <f t="shared" si="43"/>
        <v>0</v>
      </c>
      <c r="E238" s="126">
        <f t="shared" si="43"/>
        <v>0</v>
      </c>
      <c r="F238" s="29">
        <f t="shared" si="44"/>
        <v>0</v>
      </c>
      <c r="G238" s="29">
        <f t="shared" si="44"/>
        <v>0</v>
      </c>
      <c r="H238" s="29">
        <f t="shared" si="47"/>
        <v>0</v>
      </c>
      <c r="I238" s="29">
        <f t="shared" si="48"/>
        <v>0</v>
      </c>
      <c r="J238" s="29">
        <f t="shared" si="49"/>
        <v>0</v>
      </c>
      <c r="K238" s="29">
        <f t="shared" si="50"/>
        <v>0</v>
      </c>
      <c r="L238" s="29">
        <f t="shared" si="51"/>
        <v>0</v>
      </c>
      <c r="M238" s="29">
        <f t="shared" ca="1" si="45"/>
        <v>2.1371646873552554E-2</v>
      </c>
      <c r="N238" s="29">
        <f t="shared" ca="1" si="52"/>
        <v>0</v>
      </c>
      <c r="O238" s="20">
        <f t="shared" ca="1" si="53"/>
        <v>0</v>
      </c>
      <c r="P238" s="29">
        <f t="shared" ca="1" si="54"/>
        <v>0</v>
      </c>
      <c r="Q238" s="29">
        <f t="shared" ca="1" si="55"/>
        <v>0</v>
      </c>
      <c r="R238">
        <f t="shared" ca="1" si="46"/>
        <v>-2.1371646873552554E-2</v>
      </c>
    </row>
    <row r="239" spans="1:18" x14ac:dyDescent="0.2">
      <c r="A239" s="124"/>
      <c r="B239" s="124"/>
      <c r="C239" s="124"/>
      <c r="D239" s="126">
        <f t="shared" si="43"/>
        <v>0</v>
      </c>
      <c r="E239" s="126">
        <f t="shared" si="43"/>
        <v>0</v>
      </c>
      <c r="F239" s="29">
        <f t="shared" si="44"/>
        <v>0</v>
      </c>
      <c r="G239" s="29">
        <f t="shared" si="44"/>
        <v>0</v>
      </c>
      <c r="H239" s="29">
        <f t="shared" si="47"/>
        <v>0</v>
      </c>
      <c r="I239" s="29">
        <f t="shared" si="48"/>
        <v>0</v>
      </c>
      <c r="J239" s="29">
        <f t="shared" si="49"/>
        <v>0</v>
      </c>
      <c r="K239" s="29">
        <f t="shared" si="50"/>
        <v>0</v>
      </c>
      <c r="L239" s="29">
        <f t="shared" si="51"/>
        <v>0</v>
      </c>
      <c r="M239" s="29">
        <f t="shared" ca="1" si="45"/>
        <v>2.1371646873552554E-2</v>
      </c>
      <c r="N239" s="29">
        <f t="shared" ca="1" si="52"/>
        <v>0</v>
      </c>
      <c r="O239" s="20">
        <f t="shared" ca="1" si="53"/>
        <v>0</v>
      </c>
      <c r="P239" s="29">
        <f t="shared" ca="1" si="54"/>
        <v>0</v>
      </c>
      <c r="Q239" s="29">
        <f t="shared" ca="1" si="55"/>
        <v>0</v>
      </c>
      <c r="R239">
        <f t="shared" ca="1" si="46"/>
        <v>-2.1371646873552554E-2</v>
      </c>
    </row>
    <row r="240" spans="1:18" x14ac:dyDescent="0.2">
      <c r="A240" s="124"/>
      <c r="B240" s="124"/>
      <c r="C240" s="124"/>
      <c r="D240" s="126">
        <f t="shared" si="43"/>
        <v>0</v>
      </c>
      <c r="E240" s="126">
        <f t="shared" si="43"/>
        <v>0</v>
      </c>
      <c r="F240" s="29">
        <f t="shared" si="44"/>
        <v>0</v>
      </c>
      <c r="G240" s="29">
        <f t="shared" si="44"/>
        <v>0</v>
      </c>
      <c r="H240" s="29">
        <f t="shared" si="47"/>
        <v>0</v>
      </c>
      <c r="I240" s="29">
        <f t="shared" si="48"/>
        <v>0</v>
      </c>
      <c r="J240" s="29">
        <f t="shared" si="49"/>
        <v>0</v>
      </c>
      <c r="K240" s="29">
        <f t="shared" si="50"/>
        <v>0</v>
      </c>
      <c r="L240" s="29">
        <f t="shared" si="51"/>
        <v>0</v>
      </c>
      <c r="M240" s="29">
        <f t="shared" ca="1" si="45"/>
        <v>2.1371646873552554E-2</v>
      </c>
      <c r="N240" s="29">
        <f t="shared" ca="1" si="52"/>
        <v>0</v>
      </c>
      <c r="O240" s="20">
        <f t="shared" ca="1" si="53"/>
        <v>0</v>
      </c>
      <c r="P240" s="29">
        <f t="shared" ca="1" si="54"/>
        <v>0</v>
      </c>
      <c r="Q240" s="29">
        <f t="shared" ca="1" si="55"/>
        <v>0</v>
      </c>
      <c r="R240">
        <f t="shared" ca="1" si="46"/>
        <v>-2.1371646873552554E-2</v>
      </c>
    </row>
    <row r="241" spans="1:18" x14ac:dyDescent="0.2">
      <c r="A241" s="124"/>
      <c r="B241" s="124"/>
      <c r="C241" s="124"/>
      <c r="D241" s="126">
        <f t="shared" si="43"/>
        <v>0</v>
      </c>
      <c r="E241" s="126">
        <f t="shared" si="43"/>
        <v>0</v>
      </c>
      <c r="F241" s="29">
        <f t="shared" si="44"/>
        <v>0</v>
      </c>
      <c r="G241" s="29">
        <f t="shared" si="44"/>
        <v>0</v>
      </c>
      <c r="H241" s="29">
        <f t="shared" si="47"/>
        <v>0</v>
      </c>
      <c r="I241" s="29">
        <f t="shared" si="48"/>
        <v>0</v>
      </c>
      <c r="J241" s="29">
        <f t="shared" si="49"/>
        <v>0</v>
      </c>
      <c r="K241" s="29">
        <f t="shared" si="50"/>
        <v>0</v>
      </c>
      <c r="L241" s="29">
        <f t="shared" si="51"/>
        <v>0</v>
      </c>
      <c r="M241" s="29">
        <f t="shared" ca="1" si="45"/>
        <v>2.1371646873552554E-2</v>
      </c>
      <c r="N241" s="29">
        <f t="shared" ca="1" si="52"/>
        <v>0</v>
      </c>
      <c r="O241" s="20">
        <f t="shared" ca="1" si="53"/>
        <v>0</v>
      </c>
      <c r="P241" s="29">
        <f t="shared" ca="1" si="54"/>
        <v>0</v>
      </c>
      <c r="Q241" s="29">
        <f t="shared" ca="1" si="55"/>
        <v>0</v>
      </c>
      <c r="R241">
        <f t="shared" ca="1" si="46"/>
        <v>-2.1371646873552554E-2</v>
      </c>
    </row>
    <row r="242" spans="1:18" x14ac:dyDescent="0.2">
      <c r="A242" s="124"/>
      <c r="B242" s="124"/>
      <c r="C242" s="124"/>
      <c r="D242" s="126">
        <f t="shared" si="43"/>
        <v>0</v>
      </c>
      <c r="E242" s="126">
        <f t="shared" si="43"/>
        <v>0</v>
      </c>
      <c r="F242" s="29">
        <f t="shared" si="44"/>
        <v>0</v>
      </c>
      <c r="G242" s="29">
        <f t="shared" si="44"/>
        <v>0</v>
      </c>
      <c r="H242" s="29">
        <f t="shared" si="47"/>
        <v>0</v>
      </c>
      <c r="I242" s="29">
        <f t="shared" si="48"/>
        <v>0</v>
      </c>
      <c r="J242" s="29">
        <f t="shared" si="49"/>
        <v>0</v>
      </c>
      <c r="K242" s="29">
        <f t="shared" si="50"/>
        <v>0</v>
      </c>
      <c r="L242" s="29">
        <f t="shared" si="51"/>
        <v>0</v>
      </c>
      <c r="M242" s="29">
        <f t="shared" ca="1" si="45"/>
        <v>2.1371646873552554E-2</v>
      </c>
      <c r="N242" s="29">
        <f t="shared" ca="1" si="52"/>
        <v>0</v>
      </c>
      <c r="O242" s="20">
        <f t="shared" ca="1" si="53"/>
        <v>0</v>
      </c>
      <c r="P242" s="29">
        <f t="shared" ca="1" si="54"/>
        <v>0</v>
      </c>
      <c r="Q242" s="29">
        <f t="shared" ca="1" si="55"/>
        <v>0</v>
      </c>
      <c r="R242">
        <f t="shared" ca="1" si="46"/>
        <v>-2.1371646873552554E-2</v>
      </c>
    </row>
    <row r="243" spans="1:18" x14ac:dyDescent="0.2">
      <c r="A243" s="124"/>
      <c r="B243" s="124"/>
      <c r="C243" s="124"/>
      <c r="D243" s="126">
        <f t="shared" si="43"/>
        <v>0</v>
      </c>
      <c r="E243" s="126">
        <f t="shared" si="43"/>
        <v>0</v>
      </c>
      <c r="F243" s="29">
        <f t="shared" si="44"/>
        <v>0</v>
      </c>
      <c r="G243" s="29">
        <f t="shared" si="44"/>
        <v>0</v>
      </c>
      <c r="H243" s="29">
        <f t="shared" si="47"/>
        <v>0</v>
      </c>
      <c r="I243" s="29">
        <f t="shared" si="48"/>
        <v>0</v>
      </c>
      <c r="J243" s="29">
        <f t="shared" si="49"/>
        <v>0</v>
      </c>
      <c r="K243" s="29">
        <f t="shared" si="50"/>
        <v>0</v>
      </c>
      <c r="L243" s="29">
        <f t="shared" si="51"/>
        <v>0</v>
      </c>
      <c r="M243" s="29">
        <f t="shared" ca="1" si="45"/>
        <v>2.1371646873552554E-2</v>
      </c>
      <c r="N243" s="29">
        <f t="shared" ca="1" si="52"/>
        <v>0</v>
      </c>
      <c r="O243" s="20">
        <f t="shared" ca="1" si="53"/>
        <v>0</v>
      </c>
      <c r="P243" s="29">
        <f t="shared" ca="1" si="54"/>
        <v>0</v>
      </c>
      <c r="Q243" s="29">
        <f t="shared" ca="1" si="55"/>
        <v>0</v>
      </c>
      <c r="R243">
        <f t="shared" ca="1" si="46"/>
        <v>-2.1371646873552554E-2</v>
      </c>
    </row>
    <row r="244" spans="1:18" x14ac:dyDescent="0.2">
      <c r="A244" s="124"/>
      <c r="B244" s="124"/>
      <c r="C244" s="124"/>
      <c r="D244" s="126">
        <f t="shared" si="43"/>
        <v>0</v>
      </c>
      <c r="E244" s="126">
        <f t="shared" si="43"/>
        <v>0</v>
      </c>
      <c r="F244" s="29">
        <f t="shared" si="44"/>
        <v>0</v>
      </c>
      <c r="G244" s="29">
        <f t="shared" si="44"/>
        <v>0</v>
      </c>
      <c r="H244" s="29">
        <f t="shared" si="47"/>
        <v>0</v>
      </c>
      <c r="I244" s="29">
        <f t="shared" si="48"/>
        <v>0</v>
      </c>
      <c r="J244" s="29">
        <f t="shared" si="49"/>
        <v>0</v>
      </c>
      <c r="K244" s="29">
        <f t="shared" si="50"/>
        <v>0</v>
      </c>
      <c r="L244" s="29">
        <f t="shared" si="51"/>
        <v>0</v>
      </c>
      <c r="M244" s="29">
        <f t="shared" ca="1" si="45"/>
        <v>2.1371646873552554E-2</v>
      </c>
      <c r="N244" s="29">
        <f t="shared" ca="1" si="52"/>
        <v>0</v>
      </c>
      <c r="O244" s="20">
        <f t="shared" ca="1" si="53"/>
        <v>0</v>
      </c>
      <c r="P244" s="29">
        <f t="shared" ca="1" si="54"/>
        <v>0</v>
      </c>
      <c r="Q244" s="29">
        <f t="shared" ca="1" si="55"/>
        <v>0</v>
      </c>
      <c r="R244">
        <f t="shared" ca="1" si="46"/>
        <v>-2.1371646873552554E-2</v>
      </c>
    </row>
    <row r="245" spans="1:18" x14ac:dyDescent="0.2">
      <c r="A245" s="124"/>
      <c r="B245" s="124"/>
      <c r="C245" s="124"/>
      <c r="D245" s="126">
        <f t="shared" si="43"/>
        <v>0</v>
      </c>
      <c r="E245" s="126">
        <f t="shared" si="43"/>
        <v>0</v>
      </c>
      <c r="F245" s="29">
        <f t="shared" si="44"/>
        <v>0</v>
      </c>
      <c r="G245" s="29">
        <f t="shared" si="44"/>
        <v>0</v>
      </c>
      <c r="H245" s="29">
        <f t="shared" si="47"/>
        <v>0</v>
      </c>
      <c r="I245" s="29">
        <f t="shared" si="48"/>
        <v>0</v>
      </c>
      <c r="J245" s="29">
        <f t="shared" si="49"/>
        <v>0</v>
      </c>
      <c r="K245" s="29">
        <f t="shared" si="50"/>
        <v>0</v>
      </c>
      <c r="L245" s="29">
        <f t="shared" si="51"/>
        <v>0</v>
      </c>
      <c r="M245" s="29">
        <f t="shared" ca="1" si="45"/>
        <v>2.1371646873552554E-2</v>
      </c>
      <c r="N245" s="29">
        <f t="shared" ca="1" si="52"/>
        <v>0</v>
      </c>
      <c r="O245" s="20">
        <f t="shared" ca="1" si="53"/>
        <v>0</v>
      </c>
      <c r="P245" s="29">
        <f t="shared" ca="1" si="54"/>
        <v>0</v>
      </c>
      <c r="Q245" s="29">
        <f t="shared" ca="1" si="55"/>
        <v>0</v>
      </c>
      <c r="R245">
        <f t="shared" ca="1" si="46"/>
        <v>-2.1371646873552554E-2</v>
      </c>
    </row>
    <row r="246" spans="1:18" x14ac:dyDescent="0.2">
      <c r="A246" s="124"/>
      <c r="B246" s="124"/>
      <c r="C246" s="124"/>
      <c r="D246" s="126">
        <f t="shared" si="43"/>
        <v>0</v>
      </c>
      <c r="E246" s="126">
        <f t="shared" si="43"/>
        <v>0</v>
      </c>
      <c r="F246" s="29">
        <f t="shared" si="44"/>
        <v>0</v>
      </c>
      <c r="G246" s="29">
        <f t="shared" si="44"/>
        <v>0</v>
      </c>
      <c r="H246" s="29">
        <f t="shared" si="47"/>
        <v>0</v>
      </c>
      <c r="I246" s="29">
        <f t="shared" si="48"/>
        <v>0</v>
      </c>
      <c r="J246" s="29">
        <f t="shared" si="49"/>
        <v>0</v>
      </c>
      <c r="K246" s="29">
        <f t="shared" si="50"/>
        <v>0</v>
      </c>
      <c r="L246" s="29">
        <f t="shared" si="51"/>
        <v>0</v>
      </c>
      <c r="M246" s="29">
        <f t="shared" ca="1" si="45"/>
        <v>2.1371646873552554E-2</v>
      </c>
      <c r="N246" s="29">
        <f t="shared" ca="1" si="52"/>
        <v>0</v>
      </c>
      <c r="O246" s="20">
        <f t="shared" ca="1" si="53"/>
        <v>0</v>
      </c>
      <c r="P246" s="29">
        <f t="shared" ca="1" si="54"/>
        <v>0</v>
      </c>
      <c r="Q246" s="29">
        <f t="shared" ca="1" si="55"/>
        <v>0</v>
      </c>
      <c r="R246">
        <f t="shared" ca="1" si="46"/>
        <v>-2.1371646873552554E-2</v>
      </c>
    </row>
    <row r="247" spans="1:18" x14ac:dyDescent="0.2">
      <c r="A247" s="124"/>
      <c r="B247" s="124"/>
      <c r="C247" s="124"/>
      <c r="D247" s="126">
        <f t="shared" si="43"/>
        <v>0</v>
      </c>
      <c r="E247" s="126">
        <f t="shared" si="43"/>
        <v>0</v>
      </c>
      <c r="F247" s="29">
        <f t="shared" si="44"/>
        <v>0</v>
      </c>
      <c r="G247" s="29">
        <f t="shared" si="44"/>
        <v>0</v>
      </c>
      <c r="H247" s="29">
        <f t="shared" si="47"/>
        <v>0</v>
      </c>
      <c r="I247" s="29">
        <f t="shared" si="48"/>
        <v>0</v>
      </c>
      <c r="J247" s="29">
        <f t="shared" si="49"/>
        <v>0</v>
      </c>
      <c r="K247" s="29">
        <f t="shared" si="50"/>
        <v>0</v>
      </c>
      <c r="L247" s="29">
        <f t="shared" si="51"/>
        <v>0</v>
      </c>
      <c r="M247" s="29">
        <f t="shared" ca="1" si="45"/>
        <v>2.1371646873552554E-2</v>
      </c>
      <c r="N247" s="29">
        <f t="shared" ca="1" si="52"/>
        <v>0</v>
      </c>
      <c r="O247" s="20">
        <f t="shared" ca="1" si="53"/>
        <v>0</v>
      </c>
      <c r="P247" s="29">
        <f t="shared" ca="1" si="54"/>
        <v>0</v>
      </c>
      <c r="Q247" s="29">
        <f t="shared" ca="1" si="55"/>
        <v>0</v>
      </c>
      <c r="R247">
        <f t="shared" ca="1" si="46"/>
        <v>-2.1371646873552554E-2</v>
      </c>
    </row>
    <row r="248" spans="1:18" x14ac:dyDescent="0.2">
      <c r="A248" s="124"/>
      <c r="B248" s="124"/>
      <c r="C248" s="124"/>
      <c r="D248" s="126">
        <f t="shared" si="43"/>
        <v>0</v>
      </c>
      <c r="E248" s="126">
        <f t="shared" si="43"/>
        <v>0</v>
      </c>
      <c r="F248" s="29">
        <f t="shared" si="44"/>
        <v>0</v>
      </c>
      <c r="G248" s="29">
        <f t="shared" si="44"/>
        <v>0</v>
      </c>
      <c r="H248" s="29">
        <f t="shared" si="47"/>
        <v>0</v>
      </c>
      <c r="I248" s="29">
        <f t="shared" si="48"/>
        <v>0</v>
      </c>
      <c r="J248" s="29">
        <f t="shared" si="49"/>
        <v>0</v>
      </c>
      <c r="K248" s="29">
        <f t="shared" si="50"/>
        <v>0</v>
      </c>
      <c r="L248" s="29">
        <f t="shared" si="51"/>
        <v>0</v>
      </c>
      <c r="M248" s="29">
        <f t="shared" ca="1" si="45"/>
        <v>2.1371646873552554E-2</v>
      </c>
      <c r="N248" s="29">
        <f t="shared" ca="1" si="52"/>
        <v>0</v>
      </c>
      <c r="O248" s="20">
        <f t="shared" ca="1" si="53"/>
        <v>0</v>
      </c>
      <c r="P248" s="29">
        <f t="shared" ca="1" si="54"/>
        <v>0</v>
      </c>
      <c r="Q248" s="29">
        <f t="shared" ca="1" si="55"/>
        <v>0</v>
      </c>
      <c r="R248">
        <f t="shared" ca="1" si="46"/>
        <v>-2.1371646873552554E-2</v>
      </c>
    </row>
    <row r="249" spans="1:18" x14ac:dyDescent="0.2">
      <c r="A249" s="124"/>
      <c r="B249" s="124"/>
      <c r="C249" s="124"/>
      <c r="D249" s="126">
        <f t="shared" si="43"/>
        <v>0</v>
      </c>
      <c r="E249" s="126">
        <f t="shared" si="43"/>
        <v>0</v>
      </c>
      <c r="F249" s="29">
        <f t="shared" si="44"/>
        <v>0</v>
      </c>
      <c r="G249" s="29">
        <f t="shared" si="44"/>
        <v>0</v>
      </c>
      <c r="H249" s="29">
        <f t="shared" si="47"/>
        <v>0</v>
      </c>
      <c r="I249" s="29">
        <f t="shared" si="48"/>
        <v>0</v>
      </c>
      <c r="J249" s="29">
        <f t="shared" si="49"/>
        <v>0</v>
      </c>
      <c r="K249" s="29">
        <f t="shared" si="50"/>
        <v>0</v>
      </c>
      <c r="L249" s="29">
        <f t="shared" si="51"/>
        <v>0</v>
      </c>
      <c r="M249" s="29">
        <f t="shared" ca="1" si="45"/>
        <v>2.1371646873552554E-2</v>
      </c>
      <c r="N249" s="29">
        <f t="shared" ca="1" si="52"/>
        <v>0</v>
      </c>
      <c r="O249" s="20">
        <f t="shared" ca="1" si="53"/>
        <v>0</v>
      </c>
      <c r="P249" s="29">
        <f t="shared" ca="1" si="54"/>
        <v>0</v>
      </c>
      <c r="Q249" s="29">
        <f t="shared" ca="1" si="55"/>
        <v>0</v>
      </c>
      <c r="R249">
        <f t="shared" ca="1" si="46"/>
        <v>-2.1371646873552554E-2</v>
      </c>
    </row>
    <row r="250" spans="1:18" x14ac:dyDescent="0.2">
      <c r="A250" s="124"/>
      <c r="B250" s="124"/>
      <c r="C250" s="124"/>
      <c r="D250" s="126">
        <f t="shared" si="43"/>
        <v>0</v>
      </c>
      <c r="E250" s="126">
        <f t="shared" si="43"/>
        <v>0</v>
      </c>
      <c r="F250" s="29">
        <f t="shared" si="44"/>
        <v>0</v>
      </c>
      <c r="G250" s="29">
        <f t="shared" si="44"/>
        <v>0</v>
      </c>
      <c r="H250" s="29">
        <f t="shared" si="47"/>
        <v>0</v>
      </c>
      <c r="I250" s="29">
        <f t="shared" si="48"/>
        <v>0</v>
      </c>
      <c r="J250" s="29">
        <f t="shared" si="49"/>
        <v>0</v>
      </c>
      <c r="K250" s="29">
        <f t="shared" si="50"/>
        <v>0</v>
      </c>
      <c r="L250" s="29">
        <f t="shared" si="51"/>
        <v>0</v>
      </c>
      <c r="M250" s="29">
        <f t="shared" ca="1" si="45"/>
        <v>2.1371646873552554E-2</v>
      </c>
      <c r="N250" s="29">
        <f t="shared" ca="1" si="52"/>
        <v>0</v>
      </c>
      <c r="O250" s="20">
        <f t="shared" ca="1" si="53"/>
        <v>0</v>
      </c>
      <c r="P250" s="29">
        <f t="shared" ca="1" si="54"/>
        <v>0</v>
      </c>
      <c r="Q250" s="29">
        <f t="shared" ca="1" si="55"/>
        <v>0</v>
      </c>
      <c r="R250">
        <f t="shared" ca="1" si="46"/>
        <v>-2.1371646873552554E-2</v>
      </c>
    </row>
    <row r="251" spans="1:18" x14ac:dyDescent="0.2">
      <c r="A251" s="124"/>
      <c r="B251" s="124"/>
      <c r="C251" s="124"/>
      <c r="D251" s="126">
        <f t="shared" si="43"/>
        <v>0</v>
      </c>
      <c r="E251" s="126">
        <f t="shared" si="43"/>
        <v>0</v>
      </c>
      <c r="F251" s="29">
        <f t="shared" si="44"/>
        <v>0</v>
      </c>
      <c r="G251" s="29">
        <f t="shared" si="44"/>
        <v>0</v>
      </c>
      <c r="H251" s="29">
        <f t="shared" si="47"/>
        <v>0</v>
      </c>
      <c r="I251" s="29">
        <f t="shared" si="48"/>
        <v>0</v>
      </c>
      <c r="J251" s="29">
        <f t="shared" si="49"/>
        <v>0</v>
      </c>
      <c r="K251" s="29">
        <f t="shared" si="50"/>
        <v>0</v>
      </c>
      <c r="L251" s="29">
        <f t="shared" si="51"/>
        <v>0</v>
      </c>
      <c r="M251" s="29">
        <f t="shared" ca="1" si="45"/>
        <v>2.1371646873552554E-2</v>
      </c>
      <c r="N251" s="29">
        <f t="shared" ca="1" si="52"/>
        <v>0</v>
      </c>
      <c r="O251" s="20">
        <f t="shared" ca="1" si="53"/>
        <v>0</v>
      </c>
      <c r="P251" s="29">
        <f t="shared" ca="1" si="54"/>
        <v>0</v>
      </c>
      <c r="Q251" s="29">
        <f t="shared" ca="1" si="55"/>
        <v>0</v>
      </c>
      <c r="R251">
        <f t="shared" ca="1" si="46"/>
        <v>-2.1371646873552554E-2</v>
      </c>
    </row>
    <row r="252" spans="1:18" x14ac:dyDescent="0.2">
      <c r="A252" s="124"/>
      <c r="B252" s="124"/>
      <c r="C252" s="124"/>
      <c r="D252" s="126">
        <f t="shared" si="43"/>
        <v>0</v>
      </c>
      <c r="E252" s="126">
        <f t="shared" si="43"/>
        <v>0</v>
      </c>
      <c r="F252" s="29">
        <f t="shared" si="44"/>
        <v>0</v>
      </c>
      <c r="G252" s="29">
        <f t="shared" si="44"/>
        <v>0</v>
      </c>
      <c r="H252" s="29">
        <f t="shared" si="47"/>
        <v>0</v>
      </c>
      <c r="I252" s="29">
        <f t="shared" si="48"/>
        <v>0</v>
      </c>
      <c r="J252" s="29">
        <f t="shared" si="49"/>
        <v>0</v>
      </c>
      <c r="K252" s="29">
        <f t="shared" si="50"/>
        <v>0</v>
      </c>
      <c r="L252" s="29">
        <f t="shared" si="51"/>
        <v>0</v>
      </c>
      <c r="M252" s="29">
        <f t="shared" ca="1" si="45"/>
        <v>2.1371646873552554E-2</v>
      </c>
      <c r="N252" s="29">
        <f t="shared" ca="1" si="52"/>
        <v>0</v>
      </c>
      <c r="O252" s="20">
        <f t="shared" ca="1" si="53"/>
        <v>0</v>
      </c>
      <c r="P252" s="29">
        <f t="shared" ca="1" si="54"/>
        <v>0</v>
      </c>
      <c r="Q252" s="29">
        <f t="shared" ca="1" si="55"/>
        <v>0</v>
      </c>
      <c r="R252">
        <f t="shared" ca="1" si="46"/>
        <v>-2.1371646873552554E-2</v>
      </c>
    </row>
    <row r="253" spans="1:18" x14ac:dyDescent="0.2">
      <c r="A253" s="124"/>
      <c r="B253" s="124"/>
      <c r="C253" s="124"/>
      <c r="D253" s="126">
        <f t="shared" si="43"/>
        <v>0</v>
      </c>
      <c r="E253" s="126">
        <f t="shared" si="43"/>
        <v>0</v>
      </c>
      <c r="F253" s="29">
        <f t="shared" si="44"/>
        <v>0</v>
      </c>
      <c r="G253" s="29">
        <f t="shared" si="44"/>
        <v>0</v>
      </c>
      <c r="H253" s="29">
        <f t="shared" si="47"/>
        <v>0</v>
      </c>
      <c r="I253" s="29">
        <f t="shared" si="48"/>
        <v>0</v>
      </c>
      <c r="J253" s="29">
        <f t="shared" si="49"/>
        <v>0</v>
      </c>
      <c r="K253" s="29">
        <f t="shared" si="50"/>
        <v>0</v>
      </c>
      <c r="L253" s="29">
        <f t="shared" si="51"/>
        <v>0</v>
      </c>
      <c r="M253" s="29">
        <f t="shared" ca="1" si="45"/>
        <v>2.1371646873552554E-2</v>
      </c>
      <c r="N253" s="29">
        <f t="shared" ca="1" si="52"/>
        <v>0</v>
      </c>
      <c r="O253" s="20">
        <f t="shared" ca="1" si="53"/>
        <v>0</v>
      </c>
      <c r="P253" s="29">
        <f t="shared" ca="1" si="54"/>
        <v>0</v>
      </c>
      <c r="Q253" s="29">
        <f t="shared" ca="1" si="55"/>
        <v>0</v>
      </c>
      <c r="R253">
        <f t="shared" ca="1" si="46"/>
        <v>-2.1371646873552554E-2</v>
      </c>
    </row>
    <row r="254" spans="1:18" x14ac:dyDescent="0.2">
      <c r="A254" s="124"/>
      <c r="B254" s="124"/>
      <c r="C254" s="124"/>
      <c r="D254" s="126">
        <f t="shared" si="43"/>
        <v>0</v>
      </c>
      <c r="E254" s="126">
        <f t="shared" si="43"/>
        <v>0</v>
      </c>
      <c r="F254" s="29">
        <f t="shared" si="44"/>
        <v>0</v>
      </c>
      <c r="G254" s="29">
        <f t="shared" si="44"/>
        <v>0</v>
      </c>
      <c r="H254" s="29">
        <f t="shared" si="47"/>
        <v>0</v>
      </c>
      <c r="I254" s="29">
        <f t="shared" si="48"/>
        <v>0</v>
      </c>
      <c r="J254" s="29">
        <f t="shared" si="49"/>
        <v>0</v>
      </c>
      <c r="K254" s="29">
        <f t="shared" si="50"/>
        <v>0</v>
      </c>
      <c r="L254" s="29">
        <f t="shared" si="51"/>
        <v>0</v>
      </c>
      <c r="M254" s="29">
        <f t="shared" ca="1" si="45"/>
        <v>2.1371646873552554E-2</v>
      </c>
      <c r="N254" s="29">
        <f t="shared" ca="1" si="52"/>
        <v>0</v>
      </c>
      <c r="O254" s="20">
        <f t="shared" ca="1" si="53"/>
        <v>0</v>
      </c>
      <c r="P254" s="29">
        <f t="shared" ca="1" si="54"/>
        <v>0</v>
      </c>
      <c r="Q254" s="29">
        <f t="shared" ca="1" si="55"/>
        <v>0</v>
      </c>
      <c r="R254">
        <f t="shared" ca="1" si="46"/>
        <v>-2.1371646873552554E-2</v>
      </c>
    </row>
    <row r="255" spans="1:18" x14ac:dyDescent="0.2">
      <c r="A255" s="124"/>
      <c r="B255" s="124"/>
      <c r="C255" s="124"/>
      <c r="D255" s="126">
        <f t="shared" si="43"/>
        <v>0</v>
      </c>
      <c r="E255" s="126">
        <f t="shared" si="43"/>
        <v>0</v>
      </c>
      <c r="F255" s="29">
        <f t="shared" si="44"/>
        <v>0</v>
      </c>
      <c r="G255" s="29">
        <f t="shared" si="44"/>
        <v>0</v>
      </c>
      <c r="H255" s="29">
        <f t="shared" si="47"/>
        <v>0</v>
      </c>
      <c r="I255" s="29">
        <f t="shared" si="48"/>
        <v>0</v>
      </c>
      <c r="J255" s="29">
        <f t="shared" si="49"/>
        <v>0</v>
      </c>
      <c r="K255" s="29">
        <f t="shared" si="50"/>
        <v>0</v>
      </c>
      <c r="L255" s="29">
        <f t="shared" si="51"/>
        <v>0</v>
      </c>
      <c r="M255" s="29">
        <f t="shared" ca="1" si="45"/>
        <v>2.1371646873552554E-2</v>
      </c>
      <c r="N255" s="29">
        <f t="shared" ca="1" si="52"/>
        <v>0</v>
      </c>
      <c r="O255" s="20">
        <f t="shared" ca="1" si="53"/>
        <v>0</v>
      </c>
      <c r="P255" s="29">
        <f t="shared" ca="1" si="54"/>
        <v>0</v>
      </c>
      <c r="Q255" s="29">
        <f t="shared" ca="1" si="55"/>
        <v>0</v>
      </c>
      <c r="R255">
        <f t="shared" ca="1" si="46"/>
        <v>-2.1371646873552554E-2</v>
      </c>
    </row>
    <row r="256" spans="1:18" x14ac:dyDescent="0.2">
      <c r="A256" s="124"/>
      <c r="B256" s="124"/>
      <c r="C256" s="124"/>
      <c r="D256" s="126">
        <f t="shared" si="43"/>
        <v>0</v>
      </c>
      <c r="E256" s="126">
        <f t="shared" si="43"/>
        <v>0</v>
      </c>
      <c r="F256" s="29">
        <f t="shared" si="44"/>
        <v>0</v>
      </c>
      <c r="G256" s="29">
        <f t="shared" si="44"/>
        <v>0</v>
      </c>
      <c r="H256" s="29">
        <f t="shared" si="47"/>
        <v>0</v>
      </c>
      <c r="I256" s="29">
        <f t="shared" si="48"/>
        <v>0</v>
      </c>
      <c r="J256" s="29">
        <f t="shared" si="49"/>
        <v>0</v>
      </c>
      <c r="K256" s="29">
        <f t="shared" si="50"/>
        <v>0</v>
      </c>
      <c r="L256" s="29">
        <f t="shared" si="51"/>
        <v>0</v>
      </c>
      <c r="M256" s="29">
        <f t="shared" ca="1" si="45"/>
        <v>2.1371646873552554E-2</v>
      </c>
      <c r="N256" s="29">
        <f t="shared" ca="1" si="52"/>
        <v>0</v>
      </c>
      <c r="O256" s="20">
        <f t="shared" ca="1" si="53"/>
        <v>0</v>
      </c>
      <c r="P256" s="29">
        <f t="shared" ca="1" si="54"/>
        <v>0</v>
      </c>
      <c r="Q256" s="29">
        <f t="shared" ca="1" si="55"/>
        <v>0</v>
      </c>
      <c r="R256">
        <f t="shared" ca="1" si="46"/>
        <v>-2.1371646873552554E-2</v>
      </c>
    </row>
    <row r="257" spans="1:18" x14ac:dyDescent="0.2">
      <c r="A257" s="124"/>
      <c r="B257" s="124"/>
      <c r="C257" s="124"/>
      <c r="D257" s="126">
        <f t="shared" si="43"/>
        <v>0</v>
      </c>
      <c r="E257" s="126">
        <f t="shared" si="43"/>
        <v>0</v>
      </c>
      <c r="F257" s="29">
        <f t="shared" si="44"/>
        <v>0</v>
      </c>
      <c r="G257" s="29">
        <f t="shared" si="44"/>
        <v>0</v>
      </c>
      <c r="H257" s="29">
        <f t="shared" si="47"/>
        <v>0</v>
      </c>
      <c r="I257" s="29">
        <f t="shared" si="48"/>
        <v>0</v>
      </c>
      <c r="J257" s="29">
        <f t="shared" si="49"/>
        <v>0</v>
      </c>
      <c r="K257" s="29">
        <f t="shared" si="50"/>
        <v>0</v>
      </c>
      <c r="L257" s="29">
        <f t="shared" si="51"/>
        <v>0</v>
      </c>
      <c r="M257" s="29">
        <f t="shared" ca="1" si="45"/>
        <v>2.1371646873552554E-2</v>
      </c>
      <c r="N257" s="29">
        <f t="shared" ca="1" si="52"/>
        <v>0</v>
      </c>
      <c r="O257" s="20">
        <f t="shared" ca="1" si="53"/>
        <v>0</v>
      </c>
      <c r="P257" s="29">
        <f t="shared" ca="1" si="54"/>
        <v>0</v>
      </c>
      <c r="Q257" s="29">
        <f t="shared" ca="1" si="55"/>
        <v>0</v>
      </c>
      <c r="R257">
        <f t="shared" ca="1" si="46"/>
        <v>-2.1371646873552554E-2</v>
      </c>
    </row>
    <row r="258" spans="1:18" x14ac:dyDescent="0.2">
      <c r="A258" s="124"/>
      <c r="B258" s="124"/>
      <c r="C258" s="124"/>
      <c r="D258" s="126">
        <f t="shared" si="43"/>
        <v>0</v>
      </c>
      <c r="E258" s="126">
        <f t="shared" si="43"/>
        <v>0</v>
      </c>
      <c r="F258" s="29">
        <f t="shared" si="44"/>
        <v>0</v>
      </c>
      <c r="G258" s="29">
        <f t="shared" si="44"/>
        <v>0</v>
      </c>
      <c r="H258" s="29">
        <f t="shared" si="47"/>
        <v>0</v>
      </c>
      <c r="I258" s="29">
        <f t="shared" si="48"/>
        <v>0</v>
      </c>
      <c r="J258" s="29">
        <f t="shared" si="49"/>
        <v>0</v>
      </c>
      <c r="K258" s="29">
        <f t="shared" si="50"/>
        <v>0</v>
      </c>
      <c r="L258" s="29">
        <f t="shared" si="51"/>
        <v>0</v>
      </c>
      <c r="M258" s="29">
        <f t="shared" ca="1" si="45"/>
        <v>2.1371646873552554E-2</v>
      </c>
      <c r="N258" s="29">
        <f t="shared" ca="1" si="52"/>
        <v>0</v>
      </c>
      <c r="O258" s="20">
        <f t="shared" ca="1" si="53"/>
        <v>0</v>
      </c>
      <c r="P258" s="29">
        <f t="shared" ca="1" si="54"/>
        <v>0</v>
      </c>
      <c r="Q258" s="29">
        <f t="shared" ca="1" si="55"/>
        <v>0</v>
      </c>
      <c r="R258">
        <f t="shared" ca="1" si="46"/>
        <v>-2.1371646873552554E-2</v>
      </c>
    </row>
    <row r="259" spans="1:18" x14ac:dyDescent="0.2">
      <c r="A259" s="124"/>
      <c r="B259" s="124"/>
      <c r="C259" s="124"/>
      <c r="D259" s="126">
        <f t="shared" si="43"/>
        <v>0</v>
      </c>
      <c r="E259" s="126">
        <f t="shared" si="43"/>
        <v>0</v>
      </c>
      <c r="F259" s="29">
        <f t="shared" si="44"/>
        <v>0</v>
      </c>
      <c r="G259" s="29">
        <f t="shared" si="44"/>
        <v>0</v>
      </c>
      <c r="H259" s="29">
        <f t="shared" si="47"/>
        <v>0</v>
      </c>
      <c r="I259" s="29">
        <f t="shared" si="48"/>
        <v>0</v>
      </c>
      <c r="J259" s="29">
        <f t="shared" si="49"/>
        <v>0</v>
      </c>
      <c r="K259" s="29">
        <f t="shared" si="50"/>
        <v>0</v>
      </c>
      <c r="L259" s="29">
        <f t="shared" si="51"/>
        <v>0</v>
      </c>
      <c r="M259" s="29">
        <f t="shared" ca="1" si="45"/>
        <v>2.1371646873552554E-2</v>
      </c>
      <c r="N259" s="29">
        <f t="shared" ca="1" si="52"/>
        <v>0</v>
      </c>
      <c r="O259" s="20">
        <f t="shared" ca="1" si="53"/>
        <v>0</v>
      </c>
      <c r="P259" s="29">
        <f t="shared" ca="1" si="54"/>
        <v>0</v>
      </c>
      <c r="Q259" s="29">
        <f t="shared" ca="1" si="55"/>
        <v>0</v>
      </c>
      <c r="R259">
        <f t="shared" ca="1" si="46"/>
        <v>-2.1371646873552554E-2</v>
      </c>
    </row>
    <row r="260" spans="1:18" x14ac:dyDescent="0.2">
      <c r="A260" s="124"/>
      <c r="B260" s="124"/>
      <c r="C260" s="124"/>
      <c r="D260" s="126">
        <f t="shared" si="43"/>
        <v>0</v>
      </c>
      <c r="E260" s="126">
        <f t="shared" si="43"/>
        <v>0</v>
      </c>
      <c r="F260" s="29">
        <f t="shared" si="44"/>
        <v>0</v>
      </c>
      <c r="G260" s="29">
        <f t="shared" si="44"/>
        <v>0</v>
      </c>
      <c r="H260" s="29">
        <f t="shared" si="47"/>
        <v>0</v>
      </c>
      <c r="I260" s="29">
        <f t="shared" si="48"/>
        <v>0</v>
      </c>
      <c r="J260" s="29">
        <f t="shared" si="49"/>
        <v>0</v>
      </c>
      <c r="K260" s="29">
        <f t="shared" si="50"/>
        <v>0</v>
      </c>
      <c r="L260" s="29">
        <f t="shared" si="51"/>
        <v>0</v>
      </c>
      <c r="M260" s="29">
        <f t="shared" ca="1" si="45"/>
        <v>2.1371646873552554E-2</v>
      </c>
      <c r="N260" s="29">
        <f t="shared" ca="1" si="52"/>
        <v>0</v>
      </c>
      <c r="O260" s="20">
        <f t="shared" ca="1" si="53"/>
        <v>0</v>
      </c>
      <c r="P260" s="29">
        <f t="shared" ca="1" si="54"/>
        <v>0</v>
      </c>
      <c r="Q260" s="29">
        <f t="shared" ca="1" si="55"/>
        <v>0</v>
      </c>
      <c r="R260">
        <f t="shared" ca="1" si="46"/>
        <v>-2.1371646873552554E-2</v>
      </c>
    </row>
    <row r="261" spans="1:18" x14ac:dyDescent="0.2">
      <c r="A261" s="124"/>
      <c r="B261" s="124"/>
      <c r="C261" s="124"/>
      <c r="D261" s="126">
        <f t="shared" si="43"/>
        <v>0</v>
      </c>
      <c r="E261" s="126">
        <f t="shared" si="43"/>
        <v>0</v>
      </c>
      <c r="F261" s="29">
        <f t="shared" si="44"/>
        <v>0</v>
      </c>
      <c r="G261" s="29">
        <f t="shared" si="44"/>
        <v>0</v>
      </c>
      <c r="H261" s="29">
        <f t="shared" si="47"/>
        <v>0</v>
      </c>
      <c r="I261" s="29">
        <f t="shared" si="48"/>
        <v>0</v>
      </c>
      <c r="J261" s="29">
        <f t="shared" si="49"/>
        <v>0</v>
      </c>
      <c r="K261" s="29">
        <f t="shared" si="50"/>
        <v>0</v>
      </c>
      <c r="L261" s="29">
        <f t="shared" si="51"/>
        <v>0</v>
      </c>
      <c r="M261" s="29">
        <f t="shared" ca="1" si="45"/>
        <v>2.1371646873552554E-2</v>
      </c>
      <c r="N261" s="29">
        <f t="shared" ca="1" si="52"/>
        <v>0</v>
      </c>
      <c r="O261" s="20">
        <f t="shared" ca="1" si="53"/>
        <v>0</v>
      </c>
      <c r="P261" s="29">
        <f t="shared" ca="1" si="54"/>
        <v>0</v>
      </c>
      <c r="Q261" s="29">
        <f t="shared" ca="1" si="55"/>
        <v>0</v>
      </c>
      <c r="R261">
        <f t="shared" ca="1" si="46"/>
        <v>-2.1371646873552554E-2</v>
      </c>
    </row>
    <row r="262" spans="1:18" x14ac:dyDescent="0.2">
      <c r="A262" s="124"/>
      <c r="B262" s="124"/>
      <c r="C262" s="124"/>
      <c r="D262" s="126">
        <f t="shared" si="43"/>
        <v>0</v>
      </c>
      <c r="E262" s="126">
        <f t="shared" si="43"/>
        <v>0</v>
      </c>
      <c r="F262" s="29">
        <f t="shared" si="44"/>
        <v>0</v>
      </c>
      <c r="G262" s="29">
        <f t="shared" si="44"/>
        <v>0</v>
      </c>
      <c r="H262" s="29">
        <f t="shared" si="47"/>
        <v>0</v>
      </c>
      <c r="I262" s="29">
        <f t="shared" si="48"/>
        <v>0</v>
      </c>
      <c r="J262" s="29">
        <f t="shared" si="49"/>
        <v>0</v>
      </c>
      <c r="K262" s="29">
        <f t="shared" si="50"/>
        <v>0</v>
      </c>
      <c r="L262" s="29">
        <f t="shared" si="51"/>
        <v>0</v>
      </c>
      <c r="M262" s="29">
        <f t="shared" ca="1" si="45"/>
        <v>2.1371646873552554E-2</v>
      </c>
      <c r="N262" s="29">
        <f t="shared" ca="1" si="52"/>
        <v>0</v>
      </c>
      <c r="O262" s="20">
        <f t="shared" ca="1" si="53"/>
        <v>0</v>
      </c>
      <c r="P262" s="29">
        <f t="shared" ca="1" si="54"/>
        <v>0</v>
      </c>
      <c r="Q262" s="29">
        <f t="shared" ca="1" si="55"/>
        <v>0</v>
      </c>
      <c r="R262">
        <f t="shared" ca="1" si="46"/>
        <v>-2.1371646873552554E-2</v>
      </c>
    </row>
    <row r="263" spans="1:18" x14ac:dyDescent="0.2">
      <c r="A263" s="124"/>
      <c r="B263" s="124"/>
      <c r="C263" s="124"/>
      <c r="D263" s="126">
        <f t="shared" si="43"/>
        <v>0</v>
      </c>
      <c r="E263" s="126">
        <f t="shared" si="43"/>
        <v>0</v>
      </c>
      <c r="F263" s="29">
        <f t="shared" si="44"/>
        <v>0</v>
      </c>
      <c r="G263" s="29">
        <f t="shared" si="44"/>
        <v>0</v>
      </c>
      <c r="H263" s="29">
        <f t="shared" si="47"/>
        <v>0</v>
      </c>
      <c r="I263" s="29">
        <f t="shared" si="48"/>
        <v>0</v>
      </c>
      <c r="J263" s="29">
        <f t="shared" si="49"/>
        <v>0</v>
      </c>
      <c r="K263" s="29">
        <f t="shared" si="50"/>
        <v>0</v>
      </c>
      <c r="L263" s="29">
        <f t="shared" si="51"/>
        <v>0</v>
      </c>
      <c r="M263" s="29">
        <f t="shared" ca="1" si="45"/>
        <v>2.1371646873552554E-2</v>
      </c>
      <c r="N263" s="29">
        <f t="shared" ca="1" si="52"/>
        <v>0</v>
      </c>
      <c r="O263" s="20">
        <f t="shared" ca="1" si="53"/>
        <v>0</v>
      </c>
      <c r="P263" s="29">
        <f t="shared" ca="1" si="54"/>
        <v>0</v>
      </c>
      <c r="Q263" s="29">
        <f t="shared" ca="1" si="55"/>
        <v>0</v>
      </c>
      <c r="R263">
        <f t="shared" ca="1" si="46"/>
        <v>-2.1371646873552554E-2</v>
      </c>
    </row>
    <row r="264" spans="1:18" x14ac:dyDescent="0.2">
      <c r="A264" s="124"/>
      <c r="B264" s="124"/>
      <c r="C264" s="124"/>
      <c r="D264" s="126">
        <f t="shared" si="43"/>
        <v>0</v>
      </c>
      <c r="E264" s="126">
        <f t="shared" si="43"/>
        <v>0</v>
      </c>
      <c r="F264" s="29">
        <f t="shared" si="44"/>
        <v>0</v>
      </c>
      <c r="G264" s="29">
        <f t="shared" si="44"/>
        <v>0</v>
      </c>
      <c r="H264" s="29">
        <f t="shared" si="47"/>
        <v>0</v>
      </c>
      <c r="I264" s="29">
        <f t="shared" si="48"/>
        <v>0</v>
      </c>
      <c r="J264" s="29">
        <f t="shared" si="49"/>
        <v>0</v>
      </c>
      <c r="K264" s="29">
        <f t="shared" si="50"/>
        <v>0</v>
      </c>
      <c r="L264" s="29">
        <f t="shared" si="51"/>
        <v>0</v>
      </c>
      <c r="M264" s="29">
        <f t="shared" ca="1" si="45"/>
        <v>2.1371646873552554E-2</v>
      </c>
      <c r="N264" s="29">
        <f t="shared" ca="1" si="52"/>
        <v>0</v>
      </c>
      <c r="O264" s="20">
        <f t="shared" ca="1" si="53"/>
        <v>0</v>
      </c>
      <c r="P264" s="29">
        <f t="shared" ca="1" si="54"/>
        <v>0</v>
      </c>
      <c r="Q264" s="29">
        <f t="shared" ca="1" si="55"/>
        <v>0</v>
      </c>
      <c r="R264">
        <f t="shared" ca="1" si="46"/>
        <v>-2.1371646873552554E-2</v>
      </c>
    </row>
    <row r="265" spans="1:18" x14ac:dyDescent="0.2">
      <c r="A265" s="124"/>
      <c r="B265" s="124"/>
      <c r="C265" s="124"/>
      <c r="D265" s="126">
        <f t="shared" si="43"/>
        <v>0</v>
      </c>
      <c r="E265" s="126">
        <f t="shared" si="43"/>
        <v>0</v>
      </c>
      <c r="F265" s="29">
        <f t="shared" si="44"/>
        <v>0</v>
      </c>
      <c r="G265" s="29">
        <f t="shared" si="44"/>
        <v>0</v>
      </c>
      <c r="H265" s="29">
        <f t="shared" si="47"/>
        <v>0</v>
      </c>
      <c r="I265" s="29">
        <f t="shared" si="48"/>
        <v>0</v>
      </c>
      <c r="J265" s="29">
        <f t="shared" si="49"/>
        <v>0</v>
      </c>
      <c r="K265" s="29">
        <f t="shared" si="50"/>
        <v>0</v>
      </c>
      <c r="L265" s="29">
        <f t="shared" si="51"/>
        <v>0</v>
      </c>
      <c r="M265" s="29">
        <f t="shared" ca="1" si="45"/>
        <v>2.1371646873552554E-2</v>
      </c>
      <c r="N265" s="29">
        <f t="shared" ca="1" si="52"/>
        <v>0</v>
      </c>
      <c r="O265" s="20">
        <f t="shared" ca="1" si="53"/>
        <v>0</v>
      </c>
      <c r="P265" s="29">
        <f t="shared" ca="1" si="54"/>
        <v>0</v>
      </c>
      <c r="Q265" s="29">
        <f t="shared" ca="1" si="55"/>
        <v>0</v>
      </c>
      <c r="R265">
        <f t="shared" ca="1" si="46"/>
        <v>-2.1371646873552554E-2</v>
      </c>
    </row>
    <row r="266" spans="1:18" x14ac:dyDescent="0.2">
      <c r="A266" s="124"/>
      <c r="B266" s="124"/>
      <c r="C266" s="124"/>
      <c r="D266" s="126">
        <f t="shared" si="43"/>
        <v>0</v>
      </c>
      <c r="E266" s="126">
        <f t="shared" si="43"/>
        <v>0</v>
      </c>
      <c r="F266" s="29">
        <f t="shared" si="44"/>
        <v>0</v>
      </c>
      <c r="G266" s="29">
        <f t="shared" si="44"/>
        <v>0</v>
      </c>
      <c r="H266" s="29">
        <f t="shared" si="47"/>
        <v>0</v>
      </c>
      <c r="I266" s="29">
        <f t="shared" si="48"/>
        <v>0</v>
      </c>
      <c r="J266" s="29">
        <f t="shared" si="49"/>
        <v>0</v>
      </c>
      <c r="K266" s="29">
        <f t="shared" si="50"/>
        <v>0</v>
      </c>
      <c r="L266" s="29">
        <f t="shared" si="51"/>
        <v>0</v>
      </c>
      <c r="M266" s="29">
        <f t="shared" ca="1" si="45"/>
        <v>2.1371646873552554E-2</v>
      </c>
      <c r="N266" s="29">
        <f t="shared" ca="1" si="52"/>
        <v>0</v>
      </c>
      <c r="O266" s="20">
        <f t="shared" ca="1" si="53"/>
        <v>0</v>
      </c>
      <c r="P266" s="29">
        <f t="shared" ca="1" si="54"/>
        <v>0</v>
      </c>
      <c r="Q266" s="29">
        <f t="shared" ca="1" si="55"/>
        <v>0</v>
      </c>
      <c r="R266">
        <f t="shared" ca="1" si="46"/>
        <v>-2.1371646873552554E-2</v>
      </c>
    </row>
    <row r="267" spans="1:18" x14ac:dyDescent="0.2">
      <c r="A267" s="124"/>
      <c r="B267" s="124"/>
      <c r="C267" s="124"/>
      <c r="D267" s="126">
        <f t="shared" si="43"/>
        <v>0</v>
      </c>
      <c r="E267" s="126">
        <f t="shared" si="43"/>
        <v>0</v>
      </c>
      <c r="F267" s="29">
        <f t="shared" si="44"/>
        <v>0</v>
      </c>
      <c r="G267" s="29">
        <f t="shared" si="44"/>
        <v>0</v>
      </c>
      <c r="H267" s="29">
        <f t="shared" si="47"/>
        <v>0</v>
      </c>
      <c r="I267" s="29">
        <f t="shared" si="48"/>
        <v>0</v>
      </c>
      <c r="J267" s="29">
        <f t="shared" si="49"/>
        <v>0</v>
      </c>
      <c r="K267" s="29">
        <f t="shared" si="50"/>
        <v>0</v>
      </c>
      <c r="L267" s="29">
        <f t="shared" si="51"/>
        <v>0</v>
      </c>
      <c r="M267" s="29">
        <f t="shared" ca="1" si="45"/>
        <v>2.1371646873552554E-2</v>
      </c>
      <c r="N267" s="29">
        <f t="shared" ca="1" si="52"/>
        <v>0</v>
      </c>
      <c r="O267" s="20">
        <f t="shared" ca="1" si="53"/>
        <v>0</v>
      </c>
      <c r="P267" s="29">
        <f t="shared" ca="1" si="54"/>
        <v>0</v>
      </c>
      <c r="Q267" s="29">
        <f t="shared" ca="1" si="55"/>
        <v>0</v>
      </c>
      <c r="R267">
        <f t="shared" ca="1" si="46"/>
        <v>-2.1371646873552554E-2</v>
      </c>
    </row>
    <row r="268" spans="1:18" x14ac:dyDescent="0.2">
      <c r="A268" s="124"/>
      <c r="B268" s="124"/>
      <c r="C268" s="124"/>
      <c r="D268" s="126">
        <f t="shared" si="43"/>
        <v>0</v>
      </c>
      <c r="E268" s="126">
        <f t="shared" si="43"/>
        <v>0</v>
      </c>
      <c r="F268" s="29">
        <f t="shared" si="44"/>
        <v>0</v>
      </c>
      <c r="G268" s="29">
        <f t="shared" si="44"/>
        <v>0</v>
      </c>
      <c r="H268" s="29">
        <f t="shared" si="47"/>
        <v>0</v>
      </c>
      <c r="I268" s="29">
        <f t="shared" si="48"/>
        <v>0</v>
      </c>
      <c r="J268" s="29">
        <f t="shared" si="49"/>
        <v>0</v>
      </c>
      <c r="K268" s="29">
        <f t="shared" si="50"/>
        <v>0</v>
      </c>
      <c r="L268" s="29">
        <f t="shared" si="51"/>
        <v>0</v>
      </c>
      <c r="M268" s="29">
        <f t="shared" ca="1" si="45"/>
        <v>2.1371646873552554E-2</v>
      </c>
      <c r="N268" s="29">
        <f t="shared" ca="1" si="52"/>
        <v>0</v>
      </c>
      <c r="O268" s="20">
        <f t="shared" ca="1" si="53"/>
        <v>0</v>
      </c>
      <c r="P268" s="29">
        <f t="shared" ca="1" si="54"/>
        <v>0</v>
      </c>
      <c r="Q268" s="29">
        <f t="shared" ca="1" si="55"/>
        <v>0</v>
      </c>
      <c r="R268">
        <f t="shared" ca="1" si="46"/>
        <v>-2.1371646873552554E-2</v>
      </c>
    </row>
    <row r="269" spans="1:18" x14ac:dyDescent="0.2">
      <c r="A269" s="124"/>
      <c r="B269" s="124"/>
      <c r="C269" s="124"/>
      <c r="D269" s="126">
        <f t="shared" si="43"/>
        <v>0</v>
      </c>
      <c r="E269" s="126">
        <f t="shared" si="43"/>
        <v>0</v>
      </c>
      <c r="F269" s="29">
        <f t="shared" si="44"/>
        <v>0</v>
      </c>
      <c r="G269" s="29">
        <f t="shared" si="44"/>
        <v>0</v>
      </c>
      <c r="H269" s="29">
        <f t="shared" si="47"/>
        <v>0</v>
      </c>
      <c r="I269" s="29">
        <f t="shared" si="48"/>
        <v>0</v>
      </c>
      <c r="J269" s="29">
        <f t="shared" si="49"/>
        <v>0</v>
      </c>
      <c r="K269" s="29">
        <f t="shared" si="50"/>
        <v>0</v>
      </c>
      <c r="L269" s="29">
        <f t="shared" si="51"/>
        <v>0</v>
      </c>
      <c r="M269" s="29">
        <f t="shared" ca="1" si="45"/>
        <v>2.1371646873552554E-2</v>
      </c>
      <c r="N269" s="29">
        <f t="shared" ca="1" si="52"/>
        <v>0</v>
      </c>
      <c r="O269" s="20">
        <f t="shared" ca="1" si="53"/>
        <v>0</v>
      </c>
      <c r="P269" s="29">
        <f t="shared" ca="1" si="54"/>
        <v>0</v>
      </c>
      <c r="Q269" s="29">
        <f t="shared" ca="1" si="55"/>
        <v>0</v>
      </c>
      <c r="R269">
        <f t="shared" ca="1" si="46"/>
        <v>-2.1371646873552554E-2</v>
      </c>
    </row>
    <row r="270" spans="1:18" x14ac:dyDescent="0.2">
      <c r="A270" s="124"/>
      <c r="B270" s="124"/>
      <c r="C270" s="124"/>
      <c r="D270" s="126">
        <f t="shared" ref="D270:E333" si="56">A270/A$18</f>
        <v>0</v>
      </c>
      <c r="E270" s="126">
        <f t="shared" si="56"/>
        <v>0</v>
      </c>
      <c r="F270" s="29">
        <f t="shared" ref="F270:G333" si="57">$C270*D270</f>
        <v>0</v>
      </c>
      <c r="G270" s="29">
        <f t="shared" si="57"/>
        <v>0</v>
      </c>
      <c r="H270" s="29">
        <f t="shared" si="47"/>
        <v>0</v>
      </c>
      <c r="I270" s="29">
        <f t="shared" si="48"/>
        <v>0</v>
      </c>
      <c r="J270" s="29">
        <f t="shared" si="49"/>
        <v>0</v>
      </c>
      <c r="K270" s="29">
        <f t="shared" si="50"/>
        <v>0</v>
      </c>
      <c r="L270" s="29">
        <f t="shared" si="51"/>
        <v>0</v>
      </c>
      <c r="M270" s="29">
        <f t="shared" ca="1" si="45"/>
        <v>2.1371646873552554E-2</v>
      </c>
      <c r="N270" s="29">
        <f t="shared" ca="1" si="52"/>
        <v>0</v>
      </c>
      <c r="O270" s="20">
        <f t="shared" ca="1" si="53"/>
        <v>0</v>
      </c>
      <c r="P270" s="29">
        <f t="shared" ca="1" si="54"/>
        <v>0</v>
      </c>
      <c r="Q270" s="29">
        <f t="shared" ca="1" si="55"/>
        <v>0</v>
      </c>
      <c r="R270">
        <f t="shared" ca="1" si="46"/>
        <v>-2.1371646873552554E-2</v>
      </c>
    </row>
    <row r="271" spans="1:18" x14ac:dyDescent="0.2">
      <c r="A271" s="124"/>
      <c r="B271" s="124"/>
      <c r="C271" s="124"/>
      <c r="D271" s="126">
        <f t="shared" si="56"/>
        <v>0</v>
      </c>
      <c r="E271" s="126">
        <f t="shared" si="56"/>
        <v>0</v>
      </c>
      <c r="F271" s="29">
        <f t="shared" si="57"/>
        <v>0</v>
      </c>
      <c r="G271" s="29">
        <f t="shared" si="57"/>
        <v>0</v>
      </c>
      <c r="H271" s="29">
        <f t="shared" si="47"/>
        <v>0</v>
      </c>
      <c r="I271" s="29">
        <f t="shared" si="48"/>
        <v>0</v>
      </c>
      <c r="J271" s="29">
        <f t="shared" si="49"/>
        <v>0</v>
      </c>
      <c r="K271" s="29">
        <f t="shared" si="50"/>
        <v>0</v>
      </c>
      <c r="L271" s="29">
        <f t="shared" si="51"/>
        <v>0</v>
      </c>
      <c r="M271" s="29">
        <f t="shared" ca="1" si="45"/>
        <v>2.1371646873552554E-2</v>
      </c>
      <c r="N271" s="29">
        <f t="shared" ca="1" si="52"/>
        <v>0</v>
      </c>
      <c r="O271" s="20">
        <f t="shared" ca="1" si="53"/>
        <v>0</v>
      </c>
      <c r="P271" s="29">
        <f t="shared" ca="1" si="54"/>
        <v>0</v>
      </c>
      <c r="Q271" s="29">
        <f t="shared" ca="1" si="55"/>
        <v>0</v>
      </c>
      <c r="R271">
        <f t="shared" ca="1" si="46"/>
        <v>-2.1371646873552554E-2</v>
      </c>
    </row>
    <row r="272" spans="1:18" x14ac:dyDescent="0.2">
      <c r="A272" s="124"/>
      <c r="B272" s="124"/>
      <c r="C272" s="124"/>
      <c r="D272" s="126">
        <f t="shared" si="56"/>
        <v>0</v>
      </c>
      <c r="E272" s="126">
        <f t="shared" si="56"/>
        <v>0</v>
      </c>
      <c r="F272" s="29">
        <f t="shared" si="57"/>
        <v>0</v>
      </c>
      <c r="G272" s="29">
        <f t="shared" si="57"/>
        <v>0</v>
      </c>
      <c r="H272" s="29">
        <f t="shared" si="47"/>
        <v>0</v>
      </c>
      <c r="I272" s="29">
        <f t="shared" si="48"/>
        <v>0</v>
      </c>
      <c r="J272" s="29">
        <f t="shared" si="49"/>
        <v>0</v>
      </c>
      <c r="K272" s="29">
        <f t="shared" si="50"/>
        <v>0</v>
      </c>
      <c r="L272" s="29">
        <f t="shared" si="51"/>
        <v>0</v>
      </c>
      <c r="M272" s="29">
        <f t="shared" ca="1" si="45"/>
        <v>2.1371646873552554E-2</v>
      </c>
      <c r="N272" s="29">
        <f t="shared" ca="1" si="52"/>
        <v>0</v>
      </c>
      <c r="O272" s="20">
        <f t="shared" ca="1" si="53"/>
        <v>0</v>
      </c>
      <c r="P272" s="29">
        <f t="shared" ca="1" si="54"/>
        <v>0</v>
      </c>
      <c r="Q272" s="29">
        <f t="shared" ca="1" si="55"/>
        <v>0</v>
      </c>
      <c r="R272">
        <f t="shared" ca="1" si="46"/>
        <v>-2.1371646873552554E-2</v>
      </c>
    </row>
    <row r="273" spans="1:18" x14ac:dyDescent="0.2">
      <c r="A273" s="124"/>
      <c r="B273" s="124"/>
      <c r="C273" s="124"/>
      <c r="D273" s="126">
        <f t="shared" si="56"/>
        <v>0</v>
      </c>
      <c r="E273" s="126">
        <f t="shared" si="56"/>
        <v>0</v>
      </c>
      <c r="F273" s="29">
        <f t="shared" si="57"/>
        <v>0</v>
      </c>
      <c r="G273" s="29">
        <f t="shared" si="57"/>
        <v>0</v>
      </c>
      <c r="H273" s="29">
        <f t="shared" si="47"/>
        <v>0</v>
      </c>
      <c r="I273" s="29">
        <f t="shared" si="48"/>
        <v>0</v>
      </c>
      <c r="J273" s="29">
        <f t="shared" si="49"/>
        <v>0</v>
      </c>
      <c r="K273" s="29">
        <f t="shared" si="50"/>
        <v>0</v>
      </c>
      <c r="L273" s="29">
        <f t="shared" si="51"/>
        <v>0</v>
      </c>
      <c r="M273" s="29">
        <f t="shared" ca="1" si="45"/>
        <v>2.1371646873552554E-2</v>
      </c>
      <c r="N273" s="29">
        <f t="shared" ca="1" si="52"/>
        <v>0</v>
      </c>
      <c r="O273" s="20">
        <f t="shared" ca="1" si="53"/>
        <v>0</v>
      </c>
      <c r="P273" s="29">
        <f t="shared" ca="1" si="54"/>
        <v>0</v>
      </c>
      <c r="Q273" s="29">
        <f t="shared" ca="1" si="55"/>
        <v>0</v>
      </c>
      <c r="R273">
        <f t="shared" ca="1" si="46"/>
        <v>-2.1371646873552554E-2</v>
      </c>
    </row>
    <row r="274" spans="1:18" x14ac:dyDescent="0.2">
      <c r="A274" s="124"/>
      <c r="B274" s="124"/>
      <c r="C274" s="124"/>
      <c r="D274" s="126">
        <f t="shared" si="56"/>
        <v>0</v>
      </c>
      <c r="E274" s="126">
        <f t="shared" si="56"/>
        <v>0</v>
      </c>
      <c r="F274" s="29">
        <f t="shared" si="57"/>
        <v>0</v>
      </c>
      <c r="G274" s="29">
        <f t="shared" si="57"/>
        <v>0</v>
      </c>
      <c r="H274" s="29">
        <f t="shared" si="47"/>
        <v>0</v>
      </c>
      <c r="I274" s="29">
        <f t="shared" si="48"/>
        <v>0</v>
      </c>
      <c r="J274" s="29">
        <f t="shared" si="49"/>
        <v>0</v>
      </c>
      <c r="K274" s="29">
        <f t="shared" si="50"/>
        <v>0</v>
      </c>
      <c r="L274" s="29">
        <f t="shared" si="51"/>
        <v>0</v>
      </c>
      <c r="M274" s="29">
        <f t="shared" ref="M274:M334" ca="1" si="58">+E$4+E$5*D274+E$6*D274^2</f>
        <v>2.1371646873552554E-2</v>
      </c>
      <c r="N274" s="29">
        <f t="shared" ca="1" si="52"/>
        <v>0</v>
      </c>
      <c r="O274" s="20">
        <f t="shared" ca="1" si="53"/>
        <v>0</v>
      </c>
      <c r="P274" s="29">
        <f t="shared" ca="1" si="54"/>
        <v>0</v>
      </c>
      <c r="Q274" s="29">
        <f t="shared" ca="1" si="55"/>
        <v>0</v>
      </c>
      <c r="R274">
        <f t="shared" ref="R274:R334" ca="1" si="59">+E274-M274</f>
        <v>-2.1371646873552554E-2</v>
      </c>
    </row>
    <row r="275" spans="1:18" x14ac:dyDescent="0.2">
      <c r="A275" s="124"/>
      <c r="B275" s="124"/>
      <c r="C275" s="124"/>
      <c r="D275" s="126">
        <f t="shared" si="56"/>
        <v>0</v>
      </c>
      <c r="E275" s="126">
        <f t="shared" si="56"/>
        <v>0</v>
      </c>
      <c r="F275" s="29">
        <f t="shared" si="57"/>
        <v>0</v>
      </c>
      <c r="G275" s="29">
        <f t="shared" si="57"/>
        <v>0</v>
      </c>
      <c r="H275" s="29">
        <f t="shared" ref="H275:H333" si="60">C275*D275*D275</f>
        <v>0</v>
      </c>
      <c r="I275" s="29">
        <f t="shared" ref="I275:I333" si="61">C275*D275*D275*D275</f>
        <v>0</v>
      </c>
      <c r="J275" s="29">
        <f t="shared" ref="J275:J333" si="62">C275*D275*D275*D275*D275</f>
        <v>0</v>
      </c>
      <c r="K275" s="29">
        <f t="shared" ref="K275:K333" si="63">C275*E275*D275</f>
        <v>0</v>
      </c>
      <c r="L275" s="29">
        <f t="shared" ref="L275:L333" si="64">C275*E275*D275*D275</f>
        <v>0</v>
      </c>
      <c r="M275" s="29">
        <f t="shared" ca="1" si="58"/>
        <v>2.1371646873552554E-2</v>
      </c>
      <c r="N275" s="29">
        <f t="shared" ref="N275:N333" ca="1" si="65">C275*(M275-E275)^2</f>
        <v>0</v>
      </c>
      <c r="O275" s="20">
        <f t="shared" ref="O275:O333" ca="1" si="66">(C275*O$1-O$2*F275+O$3*H275)^2</f>
        <v>0</v>
      </c>
      <c r="P275" s="29">
        <f t="shared" ref="P275:P333" ca="1" si="67">(-C275*O$2+O$4*F275-O$5*H275)^2</f>
        <v>0</v>
      </c>
      <c r="Q275" s="29">
        <f t="shared" ref="Q275:Q333" ca="1" si="68">+(C275*O$3-F275*O$5+H275*O$6)^2</f>
        <v>0</v>
      </c>
      <c r="R275">
        <f t="shared" ca="1" si="59"/>
        <v>-2.1371646873552554E-2</v>
      </c>
    </row>
    <row r="276" spans="1:18" x14ac:dyDescent="0.2">
      <c r="A276" s="124"/>
      <c r="B276" s="124"/>
      <c r="C276" s="124"/>
      <c r="D276" s="126">
        <f t="shared" si="56"/>
        <v>0</v>
      </c>
      <c r="E276" s="126">
        <f t="shared" si="56"/>
        <v>0</v>
      </c>
      <c r="F276" s="29">
        <f t="shared" si="57"/>
        <v>0</v>
      </c>
      <c r="G276" s="29">
        <f t="shared" si="57"/>
        <v>0</v>
      </c>
      <c r="H276" s="29">
        <f t="shared" si="60"/>
        <v>0</v>
      </c>
      <c r="I276" s="29">
        <f t="shared" si="61"/>
        <v>0</v>
      </c>
      <c r="J276" s="29">
        <f t="shared" si="62"/>
        <v>0</v>
      </c>
      <c r="K276" s="29">
        <f t="shared" si="63"/>
        <v>0</v>
      </c>
      <c r="L276" s="29">
        <f t="shared" si="64"/>
        <v>0</v>
      </c>
      <c r="M276" s="29">
        <f t="shared" ca="1" si="58"/>
        <v>2.1371646873552554E-2</v>
      </c>
      <c r="N276" s="29">
        <f t="shared" ca="1" si="65"/>
        <v>0</v>
      </c>
      <c r="O276" s="20">
        <f t="shared" ca="1" si="66"/>
        <v>0</v>
      </c>
      <c r="P276" s="29">
        <f t="shared" ca="1" si="67"/>
        <v>0</v>
      </c>
      <c r="Q276" s="29">
        <f t="shared" ca="1" si="68"/>
        <v>0</v>
      </c>
      <c r="R276">
        <f t="shared" ca="1" si="59"/>
        <v>-2.1371646873552554E-2</v>
      </c>
    </row>
    <row r="277" spans="1:18" x14ac:dyDescent="0.2">
      <c r="A277" s="124"/>
      <c r="B277" s="124"/>
      <c r="C277" s="124"/>
      <c r="D277" s="126">
        <f t="shared" si="56"/>
        <v>0</v>
      </c>
      <c r="E277" s="126">
        <f t="shared" si="56"/>
        <v>0</v>
      </c>
      <c r="F277" s="29">
        <f t="shared" si="57"/>
        <v>0</v>
      </c>
      <c r="G277" s="29">
        <f t="shared" si="57"/>
        <v>0</v>
      </c>
      <c r="H277" s="29">
        <f t="shared" si="60"/>
        <v>0</v>
      </c>
      <c r="I277" s="29">
        <f t="shared" si="61"/>
        <v>0</v>
      </c>
      <c r="J277" s="29">
        <f t="shared" si="62"/>
        <v>0</v>
      </c>
      <c r="K277" s="29">
        <f t="shared" si="63"/>
        <v>0</v>
      </c>
      <c r="L277" s="29">
        <f t="shared" si="64"/>
        <v>0</v>
      </c>
      <c r="M277" s="29">
        <f t="shared" ca="1" si="58"/>
        <v>2.1371646873552554E-2</v>
      </c>
      <c r="N277" s="29">
        <f t="shared" ca="1" si="65"/>
        <v>0</v>
      </c>
      <c r="O277" s="20">
        <f t="shared" ca="1" si="66"/>
        <v>0</v>
      </c>
      <c r="P277" s="29">
        <f t="shared" ca="1" si="67"/>
        <v>0</v>
      </c>
      <c r="Q277" s="29">
        <f t="shared" ca="1" si="68"/>
        <v>0</v>
      </c>
      <c r="R277">
        <f t="shared" ca="1" si="59"/>
        <v>-2.1371646873552554E-2</v>
      </c>
    </row>
    <row r="278" spans="1:18" x14ac:dyDescent="0.2">
      <c r="A278" s="124"/>
      <c r="B278" s="124"/>
      <c r="C278" s="124"/>
      <c r="D278" s="126">
        <f t="shared" si="56"/>
        <v>0</v>
      </c>
      <c r="E278" s="126">
        <f t="shared" si="56"/>
        <v>0</v>
      </c>
      <c r="F278" s="29">
        <f t="shared" si="57"/>
        <v>0</v>
      </c>
      <c r="G278" s="29">
        <f t="shared" si="57"/>
        <v>0</v>
      </c>
      <c r="H278" s="29">
        <f t="shared" si="60"/>
        <v>0</v>
      </c>
      <c r="I278" s="29">
        <f t="shared" si="61"/>
        <v>0</v>
      </c>
      <c r="J278" s="29">
        <f t="shared" si="62"/>
        <v>0</v>
      </c>
      <c r="K278" s="29">
        <f t="shared" si="63"/>
        <v>0</v>
      </c>
      <c r="L278" s="29">
        <f t="shared" si="64"/>
        <v>0</v>
      </c>
      <c r="M278" s="29">
        <f t="shared" ca="1" si="58"/>
        <v>2.1371646873552554E-2</v>
      </c>
      <c r="N278" s="29">
        <f t="shared" ca="1" si="65"/>
        <v>0</v>
      </c>
      <c r="O278" s="20">
        <f t="shared" ca="1" si="66"/>
        <v>0</v>
      </c>
      <c r="P278" s="29">
        <f t="shared" ca="1" si="67"/>
        <v>0</v>
      </c>
      <c r="Q278" s="29">
        <f t="shared" ca="1" si="68"/>
        <v>0</v>
      </c>
      <c r="R278">
        <f t="shared" ca="1" si="59"/>
        <v>-2.1371646873552554E-2</v>
      </c>
    </row>
    <row r="279" spans="1:18" x14ac:dyDescent="0.2">
      <c r="A279" s="124"/>
      <c r="B279" s="124"/>
      <c r="C279" s="124"/>
      <c r="D279" s="126">
        <f t="shared" si="56"/>
        <v>0</v>
      </c>
      <c r="E279" s="126">
        <f t="shared" si="56"/>
        <v>0</v>
      </c>
      <c r="F279" s="29">
        <f t="shared" si="57"/>
        <v>0</v>
      </c>
      <c r="G279" s="29">
        <f t="shared" si="57"/>
        <v>0</v>
      </c>
      <c r="H279" s="29">
        <f t="shared" si="60"/>
        <v>0</v>
      </c>
      <c r="I279" s="29">
        <f t="shared" si="61"/>
        <v>0</v>
      </c>
      <c r="J279" s="29">
        <f t="shared" si="62"/>
        <v>0</v>
      </c>
      <c r="K279" s="29">
        <f t="shared" si="63"/>
        <v>0</v>
      </c>
      <c r="L279" s="29">
        <f t="shared" si="64"/>
        <v>0</v>
      </c>
      <c r="M279" s="29">
        <f t="shared" ca="1" si="58"/>
        <v>2.1371646873552554E-2</v>
      </c>
      <c r="N279" s="29">
        <f t="shared" ca="1" si="65"/>
        <v>0</v>
      </c>
      <c r="O279" s="20">
        <f t="shared" ca="1" si="66"/>
        <v>0</v>
      </c>
      <c r="P279" s="29">
        <f t="shared" ca="1" si="67"/>
        <v>0</v>
      </c>
      <c r="Q279" s="29">
        <f t="shared" ca="1" si="68"/>
        <v>0</v>
      </c>
      <c r="R279">
        <f t="shared" ca="1" si="59"/>
        <v>-2.1371646873552554E-2</v>
      </c>
    </row>
    <row r="280" spans="1:18" x14ac:dyDescent="0.2">
      <c r="A280" s="124"/>
      <c r="B280" s="124"/>
      <c r="C280" s="124"/>
      <c r="D280" s="126">
        <f t="shared" si="56"/>
        <v>0</v>
      </c>
      <c r="E280" s="126">
        <f t="shared" si="56"/>
        <v>0</v>
      </c>
      <c r="F280" s="29">
        <f t="shared" si="57"/>
        <v>0</v>
      </c>
      <c r="G280" s="29">
        <f t="shared" si="57"/>
        <v>0</v>
      </c>
      <c r="H280" s="29">
        <f t="shared" si="60"/>
        <v>0</v>
      </c>
      <c r="I280" s="29">
        <f t="shared" si="61"/>
        <v>0</v>
      </c>
      <c r="J280" s="29">
        <f t="shared" si="62"/>
        <v>0</v>
      </c>
      <c r="K280" s="29">
        <f t="shared" si="63"/>
        <v>0</v>
      </c>
      <c r="L280" s="29">
        <f t="shared" si="64"/>
        <v>0</v>
      </c>
      <c r="M280" s="29">
        <f t="shared" ca="1" si="58"/>
        <v>2.1371646873552554E-2</v>
      </c>
      <c r="N280" s="29">
        <f t="shared" ca="1" si="65"/>
        <v>0</v>
      </c>
      <c r="O280" s="20">
        <f t="shared" ca="1" si="66"/>
        <v>0</v>
      </c>
      <c r="P280" s="29">
        <f t="shared" ca="1" si="67"/>
        <v>0</v>
      </c>
      <c r="Q280" s="29">
        <f t="shared" ca="1" si="68"/>
        <v>0</v>
      </c>
      <c r="R280">
        <f t="shared" ca="1" si="59"/>
        <v>-2.1371646873552554E-2</v>
      </c>
    </row>
    <row r="281" spans="1:18" x14ac:dyDescent="0.2">
      <c r="A281" s="124"/>
      <c r="B281" s="124"/>
      <c r="C281" s="124"/>
      <c r="D281" s="126">
        <f t="shared" si="56"/>
        <v>0</v>
      </c>
      <c r="E281" s="126">
        <f t="shared" si="56"/>
        <v>0</v>
      </c>
      <c r="F281" s="29">
        <f t="shared" si="57"/>
        <v>0</v>
      </c>
      <c r="G281" s="29">
        <f t="shared" si="57"/>
        <v>0</v>
      </c>
      <c r="H281" s="29">
        <f t="shared" si="60"/>
        <v>0</v>
      </c>
      <c r="I281" s="29">
        <f t="shared" si="61"/>
        <v>0</v>
      </c>
      <c r="J281" s="29">
        <f t="shared" si="62"/>
        <v>0</v>
      </c>
      <c r="K281" s="29">
        <f t="shared" si="63"/>
        <v>0</v>
      </c>
      <c r="L281" s="29">
        <f t="shared" si="64"/>
        <v>0</v>
      </c>
      <c r="M281" s="29">
        <f t="shared" ca="1" si="58"/>
        <v>2.1371646873552554E-2</v>
      </c>
      <c r="N281" s="29">
        <f t="shared" ca="1" si="65"/>
        <v>0</v>
      </c>
      <c r="O281" s="20">
        <f t="shared" ca="1" si="66"/>
        <v>0</v>
      </c>
      <c r="P281" s="29">
        <f t="shared" ca="1" si="67"/>
        <v>0</v>
      </c>
      <c r="Q281" s="29">
        <f t="shared" ca="1" si="68"/>
        <v>0</v>
      </c>
      <c r="R281">
        <f t="shared" ca="1" si="59"/>
        <v>-2.1371646873552554E-2</v>
      </c>
    </row>
    <row r="282" spans="1:18" x14ac:dyDescent="0.2">
      <c r="A282" s="124"/>
      <c r="B282" s="124"/>
      <c r="C282" s="124"/>
      <c r="D282" s="126">
        <f t="shared" si="56"/>
        <v>0</v>
      </c>
      <c r="E282" s="126">
        <f t="shared" si="56"/>
        <v>0</v>
      </c>
      <c r="F282" s="29">
        <f t="shared" si="57"/>
        <v>0</v>
      </c>
      <c r="G282" s="29">
        <f t="shared" si="57"/>
        <v>0</v>
      </c>
      <c r="H282" s="29">
        <f t="shared" si="60"/>
        <v>0</v>
      </c>
      <c r="I282" s="29">
        <f t="shared" si="61"/>
        <v>0</v>
      </c>
      <c r="J282" s="29">
        <f t="shared" si="62"/>
        <v>0</v>
      </c>
      <c r="K282" s="29">
        <f t="shared" si="63"/>
        <v>0</v>
      </c>
      <c r="L282" s="29">
        <f t="shared" si="64"/>
        <v>0</v>
      </c>
      <c r="M282" s="29">
        <f t="shared" ca="1" si="58"/>
        <v>2.1371646873552554E-2</v>
      </c>
      <c r="N282" s="29">
        <f t="shared" ca="1" si="65"/>
        <v>0</v>
      </c>
      <c r="O282" s="20">
        <f t="shared" ca="1" si="66"/>
        <v>0</v>
      </c>
      <c r="P282" s="29">
        <f t="shared" ca="1" si="67"/>
        <v>0</v>
      </c>
      <c r="Q282" s="29">
        <f t="shared" ca="1" si="68"/>
        <v>0</v>
      </c>
      <c r="R282">
        <f t="shared" ca="1" si="59"/>
        <v>-2.1371646873552554E-2</v>
      </c>
    </row>
    <row r="283" spans="1:18" x14ac:dyDescent="0.2">
      <c r="A283" s="124"/>
      <c r="B283" s="124"/>
      <c r="C283" s="124"/>
      <c r="D283" s="126">
        <f t="shared" si="56"/>
        <v>0</v>
      </c>
      <c r="E283" s="126">
        <f t="shared" si="56"/>
        <v>0</v>
      </c>
      <c r="F283" s="29">
        <f t="shared" si="57"/>
        <v>0</v>
      </c>
      <c r="G283" s="29">
        <f t="shared" si="57"/>
        <v>0</v>
      </c>
      <c r="H283" s="29">
        <f t="shared" si="60"/>
        <v>0</v>
      </c>
      <c r="I283" s="29">
        <f t="shared" si="61"/>
        <v>0</v>
      </c>
      <c r="J283" s="29">
        <f t="shared" si="62"/>
        <v>0</v>
      </c>
      <c r="K283" s="29">
        <f t="shared" si="63"/>
        <v>0</v>
      </c>
      <c r="L283" s="29">
        <f t="shared" si="64"/>
        <v>0</v>
      </c>
      <c r="M283" s="29">
        <f t="shared" ca="1" si="58"/>
        <v>2.1371646873552554E-2</v>
      </c>
      <c r="N283" s="29">
        <f t="shared" ca="1" si="65"/>
        <v>0</v>
      </c>
      <c r="O283" s="20">
        <f t="shared" ca="1" si="66"/>
        <v>0</v>
      </c>
      <c r="P283" s="29">
        <f t="shared" ca="1" si="67"/>
        <v>0</v>
      </c>
      <c r="Q283" s="29">
        <f t="shared" ca="1" si="68"/>
        <v>0</v>
      </c>
      <c r="R283">
        <f t="shared" ca="1" si="59"/>
        <v>-2.1371646873552554E-2</v>
      </c>
    </row>
    <row r="284" spans="1:18" x14ac:dyDescent="0.2">
      <c r="A284" s="124"/>
      <c r="B284" s="124"/>
      <c r="C284" s="124"/>
      <c r="D284" s="126">
        <f t="shared" si="56"/>
        <v>0</v>
      </c>
      <c r="E284" s="126">
        <f t="shared" si="56"/>
        <v>0</v>
      </c>
      <c r="F284" s="29">
        <f t="shared" si="57"/>
        <v>0</v>
      </c>
      <c r="G284" s="29">
        <f t="shared" si="57"/>
        <v>0</v>
      </c>
      <c r="H284" s="29">
        <f t="shared" si="60"/>
        <v>0</v>
      </c>
      <c r="I284" s="29">
        <f t="shared" si="61"/>
        <v>0</v>
      </c>
      <c r="J284" s="29">
        <f t="shared" si="62"/>
        <v>0</v>
      </c>
      <c r="K284" s="29">
        <f t="shared" si="63"/>
        <v>0</v>
      </c>
      <c r="L284" s="29">
        <f t="shared" si="64"/>
        <v>0</v>
      </c>
      <c r="M284" s="29">
        <f t="shared" ca="1" si="58"/>
        <v>2.1371646873552554E-2</v>
      </c>
      <c r="N284" s="29">
        <f t="shared" ca="1" si="65"/>
        <v>0</v>
      </c>
      <c r="O284" s="20">
        <f t="shared" ca="1" si="66"/>
        <v>0</v>
      </c>
      <c r="P284" s="29">
        <f t="shared" ca="1" si="67"/>
        <v>0</v>
      </c>
      <c r="Q284" s="29">
        <f t="shared" ca="1" si="68"/>
        <v>0</v>
      </c>
      <c r="R284">
        <f t="shared" ca="1" si="59"/>
        <v>-2.1371646873552554E-2</v>
      </c>
    </row>
    <row r="285" spans="1:18" x14ac:dyDescent="0.2">
      <c r="A285" s="124"/>
      <c r="B285" s="124"/>
      <c r="C285" s="124"/>
      <c r="D285" s="126">
        <f t="shared" si="56"/>
        <v>0</v>
      </c>
      <c r="E285" s="126">
        <f t="shared" si="56"/>
        <v>0</v>
      </c>
      <c r="F285" s="29">
        <f t="shared" si="57"/>
        <v>0</v>
      </c>
      <c r="G285" s="29">
        <f t="shared" si="57"/>
        <v>0</v>
      </c>
      <c r="H285" s="29">
        <f t="shared" si="60"/>
        <v>0</v>
      </c>
      <c r="I285" s="29">
        <f t="shared" si="61"/>
        <v>0</v>
      </c>
      <c r="J285" s="29">
        <f t="shared" si="62"/>
        <v>0</v>
      </c>
      <c r="K285" s="29">
        <f t="shared" si="63"/>
        <v>0</v>
      </c>
      <c r="L285" s="29">
        <f t="shared" si="64"/>
        <v>0</v>
      </c>
      <c r="M285" s="29">
        <f t="shared" ca="1" si="58"/>
        <v>2.1371646873552554E-2</v>
      </c>
      <c r="N285" s="29">
        <f t="shared" ca="1" si="65"/>
        <v>0</v>
      </c>
      <c r="O285" s="20">
        <f t="shared" ca="1" si="66"/>
        <v>0</v>
      </c>
      <c r="P285" s="29">
        <f t="shared" ca="1" si="67"/>
        <v>0</v>
      </c>
      <c r="Q285" s="29">
        <f t="shared" ca="1" si="68"/>
        <v>0</v>
      </c>
      <c r="R285">
        <f t="shared" ca="1" si="59"/>
        <v>-2.1371646873552554E-2</v>
      </c>
    </row>
    <row r="286" spans="1:18" x14ac:dyDescent="0.2">
      <c r="A286" s="124"/>
      <c r="B286" s="124"/>
      <c r="C286" s="124"/>
      <c r="D286" s="126">
        <f t="shared" si="56"/>
        <v>0</v>
      </c>
      <c r="E286" s="126">
        <f t="shared" si="56"/>
        <v>0</v>
      </c>
      <c r="F286" s="29">
        <f t="shared" si="57"/>
        <v>0</v>
      </c>
      <c r="G286" s="29">
        <f t="shared" si="57"/>
        <v>0</v>
      </c>
      <c r="H286" s="29">
        <f t="shared" si="60"/>
        <v>0</v>
      </c>
      <c r="I286" s="29">
        <f t="shared" si="61"/>
        <v>0</v>
      </c>
      <c r="J286" s="29">
        <f t="shared" si="62"/>
        <v>0</v>
      </c>
      <c r="K286" s="29">
        <f t="shared" si="63"/>
        <v>0</v>
      </c>
      <c r="L286" s="29">
        <f t="shared" si="64"/>
        <v>0</v>
      </c>
      <c r="M286" s="29">
        <f t="shared" ca="1" si="58"/>
        <v>2.1371646873552554E-2</v>
      </c>
      <c r="N286" s="29">
        <f t="shared" ca="1" si="65"/>
        <v>0</v>
      </c>
      <c r="O286" s="20">
        <f t="shared" ca="1" si="66"/>
        <v>0</v>
      </c>
      <c r="P286" s="29">
        <f t="shared" ca="1" si="67"/>
        <v>0</v>
      </c>
      <c r="Q286" s="29">
        <f t="shared" ca="1" si="68"/>
        <v>0</v>
      </c>
      <c r="R286">
        <f t="shared" ca="1" si="59"/>
        <v>-2.1371646873552554E-2</v>
      </c>
    </row>
    <row r="287" spans="1:18" x14ac:dyDescent="0.2">
      <c r="A287" s="124"/>
      <c r="B287" s="124"/>
      <c r="C287" s="124"/>
      <c r="D287" s="126">
        <f t="shared" si="56"/>
        <v>0</v>
      </c>
      <c r="E287" s="126">
        <f t="shared" si="56"/>
        <v>0</v>
      </c>
      <c r="F287" s="29">
        <f t="shared" si="57"/>
        <v>0</v>
      </c>
      <c r="G287" s="29">
        <f t="shared" si="57"/>
        <v>0</v>
      </c>
      <c r="H287" s="29">
        <f t="shared" si="60"/>
        <v>0</v>
      </c>
      <c r="I287" s="29">
        <f t="shared" si="61"/>
        <v>0</v>
      </c>
      <c r="J287" s="29">
        <f t="shared" si="62"/>
        <v>0</v>
      </c>
      <c r="K287" s="29">
        <f t="shared" si="63"/>
        <v>0</v>
      </c>
      <c r="L287" s="29">
        <f t="shared" si="64"/>
        <v>0</v>
      </c>
      <c r="M287" s="29">
        <f t="shared" ca="1" si="58"/>
        <v>2.1371646873552554E-2</v>
      </c>
      <c r="N287" s="29">
        <f t="shared" ca="1" si="65"/>
        <v>0</v>
      </c>
      <c r="O287" s="20">
        <f t="shared" ca="1" si="66"/>
        <v>0</v>
      </c>
      <c r="P287" s="29">
        <f t="shared" ca="1" si="67"/>
        <v>0</v>
      </c>
      <c r="Q287" s="29">
        <f t="shared" ca="1" si="68"/>
        <v>0</v>
      </c>
      <c r="R287">
        <f t="shared" ca="1" si="59"/>
        <v>-2.1371646873552554E-2</v>
      </c>
    </row>
    <row r="288" spans="1:18" x14ac:dyDescent="0.2">
      <c r="A288" s="124"/>
      <c r="B288" s="124"/>
      <c r="C288" s="124"/>
      <c r="D288" s="126">
        <f t="shared" si="56"/>
        <v>0</v>
      </c>
      <c r="E288" s="126">
        <f t="shared" si="56"/>
        <v>0</v>
      </c>
      <c r="F288" s="29">
        <f t="shared" si="57"/>
        <v>0</v>
      </c>
      <c r="G288" s="29">
        <f t="shared" si="57"/>
        <v>0</v>
      </c>
      <c r="H288" s="29">
        <f t="shared" si="60"/>
        <v>0</v>
      </c>
      <c r="I288" s="29">
        <f t="shared" si="61"/>
        <v>0</v>
      </c>
      <c r="J288" s="29">
        <f t="shared" si="62"/>
        <v>0</v>
      </c>
      <c r="K288" s="29">
        <f t="shared" si="63"/>
        <v>0</v>
      </c>
      <c r="L288" s="29">
        <f t="shared" si="64"/>
        <v>0</v>
      </c>
      <c r="M288" s="29">
        <f t="shared" ca="1" si="58"/>
        <v>2.1371646873552554E-2</v>
      </c>
      <c r="N288" s="29">
        <f t="shared" ca="1" si="65"/>
        <v>0</v>
      </c>
      <c r="O288" s="20">
        <f t="shared" ca="1" si="66"/>
        <v>0</v>
      </c>
      <c r="P288" s="29">
        <f t="shared" ca="1" si="67"/>
        <v>0</v>
      </c>
      <c r="Q288" s="29">
        <f t="shared" ca="1" si="68"/>
        <v>0</v>
      </c>
      <c r="R288">
        <f t="shared" ca="1" si="59"/>
        <v>-2.1371646873552554E-2</v>
      </c>
    </row>
    <row r="289" spans="1:18" x14ac:dyDescent="0.2">
      <c r="A289" s="124"/>
      <c r="B289" s="124"/>
      <c r="C289" s="124"/>
      <c r="D289" s="126">
        <f t="shared" si="56"/>
        <v>0</v>
      </c>
      <c r="E289" s="126">
        <f t="shared" si="56"/>
        <v>0</v>
      </c>
      <c r="F289" s="29">
        <f t="shared" si="57"/>
        <v>0</v>
      </c>
      <c r="G289" s="29">
        <f t="shared" si="57"/>
        <v>0</v>
      </c>
      <c r="H289" s="29">
        <f t="shared" si="60"/>
        <v>0</v>
      </c>
      <c r="I289" s="29">
        <f t="shared" si="61"/>
        <v>0</v>
      </c>
      <c r="J289" s="29">
        <f t="shared" si="62"/>
        <v>0</v>
      </c>
      <c r="K289" s="29">
        <f t="shared" si="63"/>
        <v>0</v>
      </c>
      <c r="L289" s="29">
        <f t="shared" si="64"/>
        <v>0</v>
      </c>
      <c r="M289" s="29">
        <f t="shared" ca="1" si="58"/>
        <v>2.1371646873552554E-2</v>
      </c>
      <c r="N289" s="29">
        <f t="shared" ca="1" si="65"/>
        <v>0</v>
      </c>
      <c r="O289" s="20">
        <f t="shared" ca="1" si="66"/>
        <v>0</v>
      </c>
      <c r="P289" s="29">
        <f t="shared" ca="1" si="67"/>
        <v>0</v>
      </c>
      <c r="Q289" s="29">
        <f t="shared" ca="1" si="68"/>
        <v>0</v>
      </c>
      <c r="R289">
        <f t="shared" ca="1" si="59"/>
        <v>-2.1371646873552554E-2</v>
      </c>
    </row>
    <row r="290" spans="1:18" x14ac:dyDescent="0.2">
      <c r="A290" s="124"/>
      <c r="B290" s="124"/>
      <c r="C290" s="124"/>
      <c r="D290" s="126">
        <f t="shared" si="56"/>
        <v>0</v>
      </c>
      <c r="E290" s="126">
        <f t="shared" si="56"/>
        <v>0</v>
      </c>
      <c r="F290" s="29">
        <f t="shared" si="57"/>
        <v>0</v>
      </c>
      <c r="G290" s="29">
        <f t="shared" si="57"/>
        <v>0</v>
      </c>
      <c r="H290" s="29">
        <f t="shared" si="60"/>
        <v>0</v>
      </c>
      <c r="I290" s="29">
        <f t="shared" si="61"/>
        <v>0</v>
      </c>
      <c r="J290" s="29">
        <f t="shared" si="62"/>
        <v>0</v>
      </c>
      <c r="K290" s="29">
        <f t="shared" si="63"/>
        <v>0</v>
      </c>
      <c r="L290" s="29">
        <f t="shared" si="64"/>
        <v>0</v>
      </c>
      <c r="M290" s="29">
        <f t="shared" ca="1" si="58"/>
        <v>2.1371646873552554E-2</v>
      </c>
      <c r="N290" s="29">
        <f t="shared" ca="1" si="65"/>
        <v>0</v>
      </c>
      <c r="O290" s="20">
        <f t="shared" ca="1" si="66"/>
        <v>0</v>
      </c>
      <c r="P290" s="29">
        <f t="shared" ca="1" si="67"/>
        <v>0</v>
      </c>
      <c r="Q290" s="29">
        <f t="shared" ca="1" si="68"/>
        <v>0</v>
      </c>
      <c r="R290">
        <f t="shared" ca="1" si="59"/>
        <v>-2.1371646873552554E-2</v>
      </c>
    </row>
    <row r="291" spans="1:18" x14ac:dyDescent="0.2">
      <c r="A291" s="124"/>
      <c r="B291" s="124"/>
      <c r="C291" s="124"/>
      <c r="D291" s="126">
        <f t="shared" si="56"/>
        <v>0</v>
      </c>
      <c r="E291" s="126">
        <f t="shared" si="56"/>
        <v>0</v>
      </c>
      <c r="F291" s="29">
        <f t="shared" si="57"/>
        <v>0</v>
      </c>
      <c r="G291" s="29">
        <f t="shared" si="57"/>
        <v>0</v>
      </c>
      <c r="H291" s="29">
        <f t="shared" si="60"/>
        <v>0</v>
      </c>
      <c r="I291" s="29">
        <f t="shared" si="61"/>
        <v>0</v>
      </c>
      <c r="J291" s="29">
        <f t="shared" si="62"/>
        <v>0</v>
      </c>
      <c r="K291" s="29">
        <f t="shared" si="63"/>
        <v>0</v>
      </c>
      <c r="L291" s="29">
        <f t="shared" si="64"/>
        <v>0</v>
      </c>
      <c r="M291" s="29">
        <f t="shared" ca="1" si="58"/>
        <v>2.1371646873552554E-2</v>
      </c>
      <c r="N291" s="29">
        <f t="shared" ca="1" si="65"/>
        <v>0</v>
      </c>
      <c r="O291" s="20">
        <f t="shared" ca="1" si="66"/>
        <v>0</v>
      </c>
      <c r="P291" s="29">
        <f t="shared" ca="1" si="67"/>
        <v>0</v>
      </c>
      <c r="Q291" s="29">
        <f t="shared" ca="1" si="68"/>
        <v>0</v>
      </c>
      <c r="R291">
        <f t="shared" ca="1" si="59"/>
        <v>-2.1371646873552554E-2</v>
      </c>
    </row>
    <row r="292" spans="1:18" x14ac:dyDescent="0.2">
      <c r="A292" s="124"/>
      <c r="B292" s="124"/>
      <c r="C292" s="124"/>
      <c r="D292" s="126">
        <f t="shared" si="56"/>
        <v>0</v>
      </c>
      <c r="E292" s="126">
        <f t="shared" si="56"/>
        <v>0</v>
      </c>
      <c r="F292" s="29">
        <f t="shared" si="57"/>
        <v>0</v>
      </c>
      <c r="G292" s="29">
        <f t="shared" si="57"/>
        <v>0</v>
      </c>
      <c r="H292" s="29">
        <f t="shared" si="60"/>
        <v>0</v>
      </c>
      <c r="I292" s="29">
        <f t="shared" si="61"/>
        <v>0</v>
      </c>
      <c r="J292" s="29">
        <f t="shared" si="62"/>
        <v>0</v>
      </c>
      <c r="K292" s="29">
        <f t="shared" si="63"/>
        <v>0</v>
      </c>
      <c r="L292" s="29">
        <f t="shared" si="64"/>
        <v>0</v>
      </c>
      <c r="M292" s="29">
        <f t="shared" ca="1" si="58"/>
        <v>2.1371646873552554E-2</v>
      </c>
      <c r="N292" s="29">
        <f t="shared" ca="1" si="65"/>
        <v>0</v>
      </c>
      <c r="O292" s="20">
        <f t="shared" ca="1" si="66"/>
        <v>0</v>
      </c>
      <c r="P292" s="29">
        <f t="shared" ca="1" si="67"/>
        <v>0</v>
      </c>
      <c r="Q292" s="29">
        <f t="shared" ca="1" si="68"/>
        <v>0</v>
      </c>
      <c r="R292">
        <f t="shared" ca="1" si="59"/>
        <v>-2.1371646873552554E-2</v>
      </c>
    </row>
    <row r="293" spans="1:18" x14ac:dyDescent="0.2">
      <c r="A293" s="124"/>
      <c r="B293" s="124"/>
      <c r="C293" s="124"/>
      <c r="D293" s="126">
        <f t="shared" si="56"/>
        <v>0</v>
      </c>
      <c r="E293" s="126">
        <f t="shared" si="56"/>
        <v>0</v>
      </c>
      <c r="F293" s="29">
        <f t="shared" si="57"/>
        <v>0</v>
      </c>
      <c r="G293" s="29">
        <f t="shared" si="57"/>
        <v>0</v>
      </c>
      <c r="H293" s="29">
        <f t="shared" si="60"/>
        <v>0</v>
      </c>
      <c r="I293" s="29">
        <f t="shared" si="61"/>
        <v>0</v>
      </c>
      <c r="J293" s="29">
        <f t="shared" si="62"/>
        <v>0</v>
      </c>
      <c r="K293" s="29">
        <f t="shared" si="63"/>
        <v>0</v>
      </c>
      <c r="L293" s="29">
        <f t="shared" si="64"/>
        <v>0</v>
      </c>
      <c r="M293" s="29">
        <f t="shared" ca="1" si="58"/>
        <v>2.1371646873552554E-2</v>
      </c>
      <c r="N293" s="29">
        <f t="shared" ca="1" si="65"/>
        <v>0</v>
      </c>
      <c r="O293" s="20">
        <f t="shared" ca="1" si="66"/>
        <v>0</v>
      </c>
      <c r="P293" s="29">
        <f t="shared" ca="1" si="67"/>
        <v>0</v>
      </c>
      <c r="Q293" s="29">
        <f t="shared" ca="1" si="68"/>
        <v>0</v>
      </c>
      <c r="R293">
        <f t="shared" ca="1" si="59"/>
        <v>-2.1371646873552554E-2</v>
      </c>
    </row>
    <row r="294" spans="1:18" x14ac:dyDescent="0.2">
      <c r="A294" s="124"/>
      <c r="B294" s="124"/>
      <c r="C294" s="124"/>
      <c r="D294" s="126">
        <f t="shared" si="56"/>
        <v>0</v>
      </c>
      <c r="E294" s="126">
        <f t="shared" si="56"/>
        <v>0</v>
      </c>
      <c r="F294" s="29">
        <f t="shared" si="57"/>
        <v>0</v>
      </c>
      <c r="G294" s="29">
        <f t="shared" si="57"/>
        <v>0</v>
      </c>
      <c r="H294" s="29">
        <f t="shared" si="60"/>
        <v>0</v>
      </c>
      <c r="I294" s="29">
        <f t="shared" si="61"/>
        <v>0</v>
      </c>
      <c r="J294" s="29">
        <f t="shared" si="62"/>
        <v>0</v>
      </c>
      <c r="K294" s="29">
        <f t="shared" si="63"/>
        <v>0</v>
      </c>
      <c r="L294" s="29">
        <f t="shared" si="64"/>
        <v>0</v>
      </c>
      <c r="M294" s="29">
        <f t="shared" ca="1" si="58"/>
        <v>2.1371646873552554E-2</v>
      </c>
      <c r="N294" s="29">
        <f t="shared" ca="1" si="65"/>
        <v>0</v>
      </c>
      <c r="O294" s="20">
        <f t="shared" ca="1" si="66"/>
        <v>0</v>
      </c>
      <c r="P294" s="29">
        <f t="shared" ca="1" si="67"/>
        <v>0</v>
      </c>
      <c r="Q294" s="29">
        <f t="shared" ca="1" si="68"/>
        <v>0</v>
      </c>
      <c r="R294">
        <f t="shared" ca="1" si="59"/>
        <v>-2.1371646873552554E-2</v>
      </c>
    </row>
    <row r="295" spans="1:18" x14ac:dyDescent="0.2">
      <c r="A295" s="124"/>
      <c r="B295" s="124"/>
      <c r="C295" s="124"/>
      <c r="D295" s="126">
        <f t="shared" si="56"/>
        <v>0</v>
      </c>
      <c r="E295" s="126">
        <f t="shared" si="56"/>
        <v>0</v>
      </c>
      <c r="F295" s="29">
        <f t="shared" si="57"/>
        <v>0</v>
      </c>
      <c r="G295" s="29">
        <f t="shared" si="57"/>
        <v>0</v>
      </c>
      <c r="H295" s="29">
        <f t="shared" si="60"/>
        <v>0</v>
      </c>
      <c r="I295" s="29">
        <f t="shared" si="61"/>
        <v>0</v>
      </c>
      <c r="J295" s="29">
        <f t="shared" si="62"/>
        <v>0</v>
      </c>
      <c r="K295" s="29">
        <f t="shared" si="63"/>
        <v>0</v>
      </c>
      <c r="L295" s="29">
        <f t="shared" si="64"/>
        <v>0</v>
      </c>
      <c r="M295" s="29">
        <f t="shared" ca="1" si="58"/>
        <v>2.1371646873552554E-2</v>
      </c>
      <c r="N295" s="29">
        <f t="shared" ca="1" si="65"/>
        <v>0</v>
      </c>
      <c r="O295" s="20">
        <f t="shared" ca="1" si="66"/>
        <v>0</v>
      </c>
      <c r="P295" s="29">
        <f t="shared" ca="1" si="67"/>
        <v>0</v>
      </c>
      <c r="Q295" s="29">
        <f t="shared" ca="1" si="68"/>
        <v>0</v>
      </c>
      <c r="R295">
        <f t="shared" ca="1" si="59"/>
        <v>-2.1371646873552554E-2</v>
      </c>
    </row>
    <row r="296" spans="1:18" x14ac:dyDescent="0.2">
      <c r="A296" s="124"/>
      <c r="B296" s="124"/>
      <c r="C296" s="124"/>
      <c r="D296" s="126">
        <f t="shared" si="56"/>
        <v>0</v>
      </c>
      <c r="E296" s="126">
        <f t="shared" si="56"/>
        <v>0</v>
      </c>
      <c r="F296" s="29">
        <f t="shared" si="57"/>
        <v>0</v>
      </c>
      <c r="G296" s="29">
        <f t="shared" si="57"/>
        <v>0</v>
      </c>
      <c r="H296" s="29">
        <f t="shared" si="60"/>
        <v>0</v>
      </c>
      <c r="I296" s="29">
        <f t="shared" si="61"/>
        <v>0</v>
      </c>
      <c r="J296" s="29">
        <f t="shared" si="62"/>
        <v>0</v>
      </c>
      <c r="K296" s="29">
        <f t="shared" si="63"/>
        <v>0</v>
      </c>
      <c r="L296" s="29">
        <f t="shared" si="64"/>
        <v>0</v>
      </c>
      <c r="M296" s="29">
        <f t="shared" ca="1" si="58"/>
        <v>2.1371646873552554E-2</v>
      </c>
      <c r="N296" s="29">
        <f t="shared" ca="1" si="65"/>
        <v>0</v>
      </c>
      <c r="O296" s="20">
        <f t="shared" ca="1" si="66"/>
        <v>0</v>
      </c>
      <c r="P296" s="29">
        <f t="shared" ca="1" si="67"/>
        <v>0</v>
      </c>
      <c r="Q296" s="29">
        <f t="shared" ca="1" si="68"/>
        <v>0</v>
      </c>
      <c r="R296">
        <f t="shared" ca="1" si="59"/>
        <v>-2.1371646873552554E-2</v>
      </c>
    </row>
    <row r="297" spans="1:18" x14ac:dyDescent="0.2">
      <c r="A297" s="124"/>
      <c r="B297" s="124"/>
      <c r="C297" s="124"/>
      <c r="D297" s="126">
        <f t="shared" si="56"/>
        <v>0</v>
      </c>
      <c r="E297" s="126">
        <f t="shared" si="56"/>
        <v>0</v>
      </c>
      <c r="F297" s="29">
        <f t="shared" si="57"/>
        <v>0</v>
      </c>
      <c r="G297" s="29">
        <f t="shared" si="57"/>
        <v>0</v>
      </c>
      <c r="H297" s="29">
        <f t="shared" si="60"/>
        <v>0</v>
      </c>
      <c r="I297" s="29">
        <f t="shared" si="61"/>
        <v>0</v>
      </c>
      <c r="J297" s="29">
        <f t="shared" si="62"/>
        <v>0</v>
      </c>
      <c r="K297" s="29">
        <f t="shared" si="63"/>
        <v>0</v>
      </c>
      <c r="L297" s="29">
        <f t="shared" si="64"/>
        <v>0</v>
      </c>
      <c r="M297" s="29">
        <f t="shared" ca="1" si="58"/>
        <v>2.1371646873552554E-2</v>
      </c>
      <c r="N297" s="29">
        <f t="shared" ca="1" si="65"/>
        <v>0</v>
      </c>
      <c r="O297" s="20">
        <f t="shared" ca="1" si="66"/>
        <v>0</v>
      </c>
      <c r="P297" s="29">
        <f t="shared" ca="1" si="67"/>
        <v>0</v>
      </c>
      <c r="Q297" s="29">
        <f t="shared" ca="1" si="68"/>
        <v>0</v>
      </c>
      <c r="R297">
        <f t="shared" ca="1" si="59"/>
        <v>-2.1371646873552554E-2</v>
      </c>
    </row>
    <row r="298" spans="1:18" x14ac:dyDescent="0.2">
      <c r="A298" s="124"/>
      <c r="B298" s="124"/>
      <c r="C298" s="124"/>
      <c r="D298" s="126">
        <f t="shared" si="56"/>
        <v>0</v>
      </c>
      <c r="E298" s="126">
        <f t="shared" si="56"/>
        <v>0</v>
      </c>
      <c r="F298" s="29">
        <f t="shared" si="57"/>
        <v>0</v>
      </c>
      <c r="G298" s="29">
        <f t="shared" si="57"/>
        <v>0</v>
      </c>
      <c r="H298" s="29">
        <f t="shared" si="60"/>
        <v>0</v>
      </c>
      <c r="I298" s="29">
        <f t="shared" si="61"/>
        <v>0</v>
      </c>
      <c r="J298" s="29">
        <f t="shared" si="62"/>
        <v>0</v>
      </c>
      <c r="K298" s="29">
        <f t="shared" si="63"/>
        <v>0</v>
      </c>
      <c r="L298" s="29">
        <f t="shared" si="64"/>
        <v>0</v>
      </c>
      <c r="M298" s="29">
        <f t="shared" ca="1" si="58"/>
        <v>2.1371646873552554E-2</v>
      </c>
      <c r="N298" s="29">
        <f t="shared" ca="1" si="65"/>
        <v>0</v>
      </c>
      <c r="O298" s="20">
        <f t="shared" ca="1" si="66"/>
        <v>0</v>
      </c>
      <c r="P298" s="29">
        <f t="shared" ca="1" si="67"/>
        <v>0</v>
      </c>
      <c r="Q298" s="29">
        <f t="shared" ca="1" si="68"/>
        <v>0</v>
      </c>
      <c r="R298">
        <f t="shared" ca="1" si="59"/>
        <v>-2.1371646873552554E-2</v>
      </c>
    </row>
    <row r="299" spans="1:18" x14ac:dyDescent="0.2">
      <c r="A299" s="124"/>
      <c r="B299" s="124"/>
      <c r="C299" s="124"/>
      <c r="D299" s="126">
        <f t="shared" si="56"/>
        <v>0</v>
      </c>
      <c r="E299" s="126">
        <f t="shared" si="56"/>
        <v>0</v>
      </c>
      <c r="F299" s="29">
        <f t="shared" si="57"/>
        <v>0</v>
      </c>
      <c r="G299" s="29">
        <f t="shared" si="57"/>
        <v>0</v>
      </c>
      <c r="H299" s="29">
        <f t="shared" si="60"/>
        <v>0</v>
      </c>
      <c r="I299" s="29">
        <f t="shared" si="61"/>
        <v>0</v>
      </c>
      <c r="J299" s="29">
        <f t="shared" si="62"/>
        <v>0</v>
      </c>
      <c r="K299" s="29">
        <f t="shared" si="63"/>
        <v>0</v>
      </c>
      <c r="L299" s="29">
        <f t="shared" si="64"/>
        <v>0</v>
      </c>
      <c r="M299" s="29">
        <f t="shared" ca="1" si="58"/>
        <v>2.1371646873552554E-2</v>
      </c>
      <c r="N299" s="29">
        <f t="shared" ca="1" si="65"/>
        <v>0</v>
      </c>
      <c r="O299" s="20">
        <f t="shared" ca="1" si="66"/>
        <v>0</v>
      </c>
      <c r="P299" s="29">
        <f t="shared" ca="1" si="67"/>
        <v>0</v>
      </c>
      <c r="Q299" s="29">
        <f t="shared" ca="1" si="68"/>
        <v>0</v>
      </c>
      <c r="R299">
        <f t="shared" ca="1" si="59"/>
        <v>-2.1371646873552554E-2</v>
      </c>
    </row>
    <row r="300" spans="1:18" x14ac:dyDescent="0.2">
      <c r="A300" s="124"/>
      <c r="B300" s="124"/>
      <c r="C300" s="124"/>
      <c r="D300" s="126">
        <f t="shared" si="56"/>
        <v>0</v>
      </c>
      <c r="E300" s="126">
        <f t="shared" si="56"/>
        <v>0</v>
      </c>
      <c r="F300" s="29">
        <f t="shared" si="57"/>
        <v>0</v>
      </c>
      <c r="G300" s="29">
        <f t="shared" si="57"/>
        <v>0</v>
      </c>
      <c r="H300" s="29">
        <f t="shared" si="60"/>
        <v>0</v>
      </c>
      <c r="I300" s="29">
        <f t="shared" si="61"/>
        <v>0</v>
      </c>
      <c r="J300" s="29">
        <f t="shared" si="62"/>
        <v>0</v>
      </c>
      <c r="K300" s="29">
        <f t="shared" si="63"/>
        <v>0</v>
      </c>
      <c r="L300" s="29">
        <f t="shared" si="64"/>
        <v>0</v>
      </c>
      <c r="M300" s="29">
        <f t="shared" ca="1" si="58"/>
        <v>2.1371646873552554E-2</v>
      </c>
      <c r="N300" s="29">
        <f t="shared" ca="1" si="65"/>
        <v>0</v>
      </c>
      <c r="O300" s="20">
        <f t="shared" ca="1" si="66"/>
        <v>0</v>
      </c>
      <c r="P300" s="29">
        <f t="shared" ca="1" si="67"/>
        <v>0</v>
      </c>
      <c r="Q300" s="29">
        <f t="shared" ca="1" si="68"/>
        <v>0</v>
      </c>
      <c r="R300">
        <f t="shared" ca="1" si="59"/>
        <v>-2.1371646873552554E-2</v>
      </c>
    </row>
    <row r="301" spans="1:18" x14ac:dyDescent="0.2">
      <c r="A301" s="124"/>
      <c r="B301" s="124"/>
      <c r="C301" s="124"/>
      <c r="D301" s="126">
        <f t="shared" si="56"/>
        <v>0</v>
      </c>
      <c r="E301" s="126">
        <f t="shared" si="56"/>
        <v>0</v>
      </c>
      <c r="F301" s="29">
        <f t="shared" si="57"/>
        <v>0</v>
      </c>
      <c r="G301" s="29">
        <f t="shared" si="57"/>
        <v>0</v>
      </c>
      <c r="H301" s="29">
        <f t="shared" si="60"/>
        <v>0</v>
      </c>
      <c r="I301" s="29">
        <f t="shared" si="61"/>
        <v>0</v>
      </c>
      <c r="J301" s="29">
        <f t="shared" si="62"/>
        <v>0</v>
      </c>
      <c r="K301" s="29">
        <f t="shared" si="63"/>
        <v>0</v>
      </c>
      <c r="L301" s="29">
        <f t="shared" si="64"/>
        <v>0</v>
      </c>
      <c r="M301" s="29">
        <f t="shared" ca="1" si="58"/>
        <v>2.1371646873552554E-2</v>
      </c>
      <c r="N301" s="29">
        <f t="shared" ca="1" si="65"/>
        <v>0</v>
      </c>
      <c r="O301" s="20">
        <f t="shared" ca="1" si="66"/>
        <v>0</v>
      </c>
      <c r="P301" s="29">
        <f t="shared" ca="1" si="67"/>
        <v>0</v>
      </c>
      <c r="Q301" s="29">
        <f t="shared" ca="1" si="68"/>
        <v>0</v>
      </c>
      <c r="R301">
        <f t="shared" ca="1" si="59"/>
        <v>-2.1371646873552554E-2</v>
      </c>
    </row>
    <row r="302" spans="1:18" x14ac:dyDescent="0.2">
      <c r="A302" s="124"/>
      <c r="B302" s="124"/>
      <c r="C302" s="124"/>
      <c r="D302" s="126">
        <f t="shared" si="56"/>
        <v>0</v>
      </c>
      <c r="E302" s="126">
        <f t="shared" si="56"/>
        <v>0</v>
      </c>
      <c r="F302" s="29">
        <f t="shared" si="57"/>
        <v>0</v>
      </c>
      <c r="G302" s="29">
        <f t="shared" si="57"/>
        <v>0</v>
      </c>
      <c r="H302" s="29">
        <f t="shared" si="60"/>
        <v>0</v>
      </c>
      <c r="I302" s="29">
        <f t="shared" si="61"/>
        <v>0</v>
      </c>
      <c r="J302" s="29">
        <f t="shared" si="62"/>
        <v>0</v>
      </c>
      <c r="K302" s="29">
        <f t="shared" si="63"/>
        <v>0</v>
      </c>
      <c r="L302" s="29">
        <f t="shared" si="64"/>
        <v>0</v>
      </c>
      <c r="M302" s="29">
        <f t="shared" ca="1" si="58"/>
        <v>2.1371646873552554E-2</v>
      </c>
      <c r="N302" s="29">
        <f t="shared" ca="1" si="65"/>
        <v>0</v>
      </c>
      <c r="O302" s="20">
        <f t="shared" ca="1" si="66"/>
        <v>0</v>
      </c>
      <c r="P302" s="29">
        <f t="shared" ca="1" si="67"/>
        <v>0</v>
      </c>
      <c r="Q302" s="29">
        <f t="shared" ca="1" si="68"/>
        <v>0</v>
      </c>
      <c r="R302">
        <f t="shared" ca="1" si="59"/>
        <v>-2.1371646873552554E-2</v>
      </c>
    </row>
    <row r="303" spans="1:18" x14ac:dyDescent="0.2">
      <c r="A303" s="124"/>
      <c r="B303" s="124"/>
      <c r="C303" s="124"/>
      <c r="D303" s="126">
        <f t="shared" si="56"/>
        <v>0</v>
      </c>
      <c r="E303" s="126">
        <f t="shared" si="56"/>
        <v>0</v>
      </c>
      <c r="F303" s="29">
        <f t="shared" si="57"/>
        <v>0</v>
      </c>
      <c r="G303" s="29">
        <f t="shared" si="57"/>
        <v>0</v>
      </c>
      <c r="H303" s="29">
        <f t="shared" si="60"/>
        <v>0</v>
      </c>
      <c r="I303" s="29">
        <f t="shared" si="61"/>
        <v>0</v>
      </c>
      <c r="J303" s="29">
        <f t="shared" si="62"/>
        <v>0</v>
      </c>
      <c r="K303" s="29">
        <f t="shared" si="63"/>
        <v>0</v>
      </c>
      <c r="L303" s="29">
        <f t="shared" si="64"/>
        <v>0</v>
      </c>
      <c r="M303" s="29">
        <f t="shared" ca="1" si="58"/>
        <v>2.1371646873552554E-2</v>
      </c>
      <c r="N303" s="29">
        <f t="shared" ca="1" si="65"/>
        <v>0</v>
      </c>
      <c r="O303" s="20">
        <f t="shared" ca="1" si="66"/>
        <v>0</v>
      </c>
      <c r="P303" s="29">
        <f t="shared" ca="1" si="67"/>
        <v>0</v>
      </c>
      <c r="Q303" s="29">
        <f t="shared" ca="1" si="68"/>
        <v>0</v>
      </c>
      <c r="R303">
        <f t="shared" ca="1" si="59"/>
        <v>-2.1371646873552554E-2</v>
      </c>
    </row>
    <row r="304" spans="1:18" x14ac:dyDescent="0.2">
      <c r="A304" s="124"/>
      <c r="B304" s="124"/>
      <c r="C304" s="124"/>
      <c r="D304" s="126">
        <f t="shared" si="56"/>
        <v>0</v>
      </c>
      <c r="E304" s="126">
        <f t="shared" si="56"/>
        <v>0</v>
      </c>
      <c r="F304" s="29">
        <f t="shared" si="57"/>
        <v>0</v>
      </c>
      <c r="G304" s="29">
        <f t="shared" si="57"/>
        <v>0</v>
      </c>
      <c r="H304" s="29">
        <f t="shared" si="60"/>
        <v>0</v>
      </c>
      <c r="I304" s="29">
        <f t="shared" si="61"/>
        <v>0</v>
      </c>
      <c r="J304" s="29">
        <f t="shared" si="62"/>
        <v>0</v>
      </c>
      <c r="K304" s="29">
        <f t="shared" si="63"/>
        <v>0</v>
      </c>
      <c r="L304" s="29">
        <f t="shared" si="64"/>
        <v>0</v>
      </c>
      <c r="M304" s="29">
        <f t="shared" ca="1" si="58"/>
        <v>2.1371646873552554E-2</v>
      </c>
      <c r="N304" s="29">
        <f t="shared" ca="1" si="65"/>
        <v>0</v>
      </c>
      <c r="O304" s="20">
        <f t="shared" ca="1" si="66"/>
        <v>0</v>
      </c>
      <c r="P304" s="29">
        <f t="shared" ca="1" si="67"/>
        <v>0</v>
      </c>
      <c r="Q304" s="29">
        <f t="shared" ca="1" si="68"/>
        <v>0</v>
      </c>
      <c r="R304">
        <f t="shared" ca="1" si="59"/>
        <v>-2.1371646873552554E-2</v>
      </c>
    </row>
    <row r="305" spans="1:18" x14ac:dyDescent="0.2">
      <c r="A305" s="124"/>
      <c r="B305" s="124"/>
      <c r="C305" s="124"/>
      <c r="D305" s="126">
        <f t="shared" si="56"/>
        <v>0</v>
      </c>
      <c r="E305" s="126">
        <f t="shared" si="56"/>
        <v>0</v>
      </c>
      <c r="F305" s="29">
        <f t="shared" si="57"/>
        <v>0</v>
      </c>
      <c r="G305" s="29">
        <f t="shared" si="57"/>
        <v>0</v>
      </c>
      <c r="H305" s="29">
        <f t="shared" si="60"/>
        <v>0</v>
      </c>
      <c r="I305" s="29">
        <f t="shared" si="61"/>
        <v>0</v>
      </c>
      <c r="J305" s="29">
        <f t="shared" si="62"/>
        <v>0</v>
      </c>
      <c r="K305" s="29">
        <f t="shared" si="63"/>
        <v>0</v>
      </c>
      <c r="L305" s="29">
        <f t="shared" si="64"/>
        <v>0</v>
      </c>
      <c r="M305" s="29">
        <f t="shared" ca="1" si="58"/>
        <v>2.1371646873552554E-2</v>
      </c>
      <c r="N305" s="29">
        <f t="shared" ca="1" si="65"/>
        <v>0</v>
      </c>
      <c r="O305" s="20">
        <f t="shared" ca="1" si="66"/>
        <v>0</v>
      </c>
      <c r="P305" s="29">
        <f t="shared" ca="1" si="67"/>
        <v>0</v>
      </c>
      <c r="Q305" s="29">
        <f t="shared" ca="1" si="68"/>
        <v>0</v>
      </c>
      <c r="R305">
        <f t="shared" ca="1" si="59"/>
        <v>-2.1371646873552554E-2</v>
      </c>
    </row>
    <row r="306" spans="1:18" x14ac:dyDescent="0.2">
      <c r="A306" s="124"/>
      <c r="B306" s="124"/>
      <c r="C306" s="124"/>
      <c r="D306" s="126">
        <f t="shared" si="56"/>
        <v>0</v>
      </c>
      <c r="E306" s="126">
        <f t="shared" si="56"/>
        <v>0</v>
      </c>
      <c r="F306" s="29">
        <f t="shared" si="57"/>
        <v>0</v>
      </c>
      <c r="G306" s="29">
        <f t="shared" si="57"/>
        <v>0</v>
      </c>
      <c r="H306" s="29">
        <f t="shared" si="60"/>
        <v>0</v>
      </c>
      <c r="I306" s="29">
        <f t="shared" si="61"/>
        <v>0</v>
      </c>
      <c r="J306" s="29">
        <f t="shared" si="62"/>
        <v>0</v>
      </c>
      <c r="K306" s="29">
        <f t="shared" si="63"/>
        <v>0</v>
      </c>
      <c r="L306" s="29">
        <f t="shared" si="64"/>
        <v>0</v>
      </c>
      <c r="M306" s="29">
        <f t="shared" ca="1" si="58"/>
        <v>2.1371646873552554E-2</v>
      </c>
      <c r="N306" s="29">
        <f t="shared" ca="1" si="65"/>
        <v>0</v>
      </c>
      <c r="O306" s="20">
        <f t="shared" ca="1" si="66"/>
        <v>0</v>
      </c>
      <c r="P306" s="29">
        <f t="shared" ca="1" si="67"/>
        <v>0</v>
      </c>
      <c r="Q306" s="29">
        <f t="shared" ca="1" si="68"/>
        <v>0</v>
      </c>
      <c r="R306">
        <f t="shared" ca="1" si="59"/>
        <v>-2.1371646873552554E-2</v>
      </c>
    </row>
    <row r="307" spans="1:18" x14ac:dyDescent="0.2">
      <c r="A307" s="124"/>
      <c r="B307" s="124"/>
      <c r="C307" s="124"/>
      <c r="D307" s="126">
        <f t="shared" si="56"/>
        <v>0</v>
      </c>
      <c r="E307" s="126">
        <f t="shared" si="56"/>
        <v>0</v>
      </c>
      <c r="F307" s="29">
        <f t="shared" si="57"/>
        <v>0</v>
      </c>
      <c r="G307" s="29">
        <f t="shared" si="57"/>
        <v>0</v>
      </c>
      <c r="H307" s="29">
        <f t="shared" si="60"/>
        <v>0</v>
      </c>
      <c r="I307" s="29">
        <f t="shared" si="61"/>
        <v>0</v>
      </c>
      <c r="J307" s="29">
        <f t="shared" si="62"/>
        <v>0</v>
      </c>
      <c r="K307" s="29">
        <f t="shared" si="63"/>
        <v>0</v>
      </c>
      <c r="L307" s="29">
        <f t="shared" si="64"/>
        <v>0</v>
      </c>
      <c r="M307" s="29">
        <f t="shared" ca="1" si="58"/>
        <v>2.1371646873552554E-2</v>
      </c>
      <c r="N307" s="29">
        <f t="shared" ca="1" si="65"/>
        <v>0</v>
      </c>
      <c r="O307" s="20">
        <f t="shared" ca="1" si="66"/>
        <v>0</v>
      </c>
      <c r="P307" s="29">
        <f t="shared" ca="1" si="67"/>
        <v>0</v>
      </c>
      <c r="Q307" s="29">
        <f t="shared" ca="1" si="68"/>
        <v>0</v>
      </c>
      <c r="R307">
        <f t="shared" ca="1" si="59"/>
        <v>-2.1371646873552554E-2</v>
      </c>
    </row>
    <row r="308" spans="1:18" x14ac:dyDescent="0.2">
      <c r="A308" s="124"/>
      <c r="B308" s="124"/>
      <c r="C308" s="124"/>
      <c r="D308" s="126">
        <f t="shared" si="56"/>
        <v>0</v>
      </c>
      <c r="E308" s="126">
        <f t="shared" si="56"/>
        <v>0</v>
      </c>
      <c r="F308" s="29">
        <f t="shared" si="57"/>
        <v>0</v>
      </c>
      <c r="G308" s="29">
        <f t="shared" si="57"/>
        <v>0</v>
      </c>
      <c r="H308" s="29">
        <f t="shared" si="60"/>
        <v>0</v>
      </c>
      <c r="I308" s="29">
        <f t="shared" si="61"/>
        <v>0</v>
      </c>
      <c r="J308" s="29">
        <f t="shared" si="62"/>
        <v>0</v>
      </c>
      <c r="K308" s="29">
        <f t="shared" si="63"/>
        <v>0</v>
      </c>
      <c r="L308" s="29">
        <f t="shared" si="64"/>
        <v>0</v>
      </c>
      <c r="M308" s="29">
        <f t="shared" ca="1" si="58"/>
        <v>2.1371646873552554E-2</v>
      </c>
      <c r="N308" s="29">
        <f t="shared" ca="1" si="65"/>
        <v>0</v>
      </c>
      <c r="O308" s="20">
        <f t="shared" ca="1" si="66"/>
        <v>0</v>
      </c>
      <c r="P308" s="29">
        <f t="shared" ca="1" si="67"/>
        <v>0</v>
      </c>
      <c r="Q308" s="29">
        <f t="shared" ca="1" si="68"/>
        <v>0</v>
      </c>
      <c r="R308">
        <f t="shared" ca="1" si="59"/>
        <v>-2.1371646873552554E-2</v>
      </c>
    </row>
    <row r="309" spans="1:18" x14ac:dyDescent="0.2">
      <c r="A309" s="124"/>
      <c r="B309" s="124"/>
      <c r="C309" s="124"/>
      <c r="D309" s="126">
        <f t="shared" si="56"/>
        <v>0</v>
      </c>
      <c r="E309" s="126">
        <f t="shared" si="56"/>
        <v>0</v>
      </c>
      <c r="F309" s="29">
        <f t="shared" si="57"/>
        <v>0</v>
      </c>
      <c r="G309" s="29">
        <f t="shared" si="57"/>
        <v>0</v>
      </c>
      <c r="H309" s="29">
        <f t="shared" si="60"/>
        <v>0</v>
      </c>
      <c r="I309" s="29">
        <f t="shared" si="61"/>
        <v>0</v>
      </c>
      <c r="J309" s="29">
        <f t="shared" si="62"/>
        <v>0</v>
      </c>
      <c r="K309" s="29">
        <f t="shared" si="63"/>
        <v>0</v>
      </c>
      <c r="L309" s="29">
        <f t="shared" si="64"/>
        <v>0</v>
      </c>
      <c r="M309" s="29">
        <f t="shared" ca="1" si="58"/>
        <v>2.1371646873552554E-2</v>
      </c>
      <c r="N309" s="29">
        <f t="shared" ca="1" si="65"/>
        <v>0</v>
      </c>
      <c r="O309" s="20">
        <f t="shared" ca="1" si="66"/>
        <v>0</v>
      </c>
      <c r="P309" s="29">
        <f t="shared" ca="1" si="67"/>
        <v>0</v>
      </c>
      <c r="Q309" s="29">
        <f t="shared" ca="1" si="68"/>
        <v>0</v>
      </c>
      <c r="R309">
        <f t="shared" ca="1" si="59"/>
        <v>-2.1371646873552554E-2</v>
      </c>
    </row>
    <row r="310" spans="1:18" x14ac:dyDescent="0.2">
      <c r="A310" s="124"/>
      <c r="B310" s="124"/>
      <c r="C310" s="124"/>
      <c r="D310" s="126">
        <f t="shared" si="56"/>
        <v>0</v>
      </c>
      <c r="E310" s="126">
        <f t="shared" si="56"/>
        <v>0</v>
      </c>
      <c r="F310" s="29">
        <f t="shared" si="57"/>
        <v>0</v>
      </c>
      <c r="G310" s="29">
        <f t="shared" si="57"/>
        <v>0</v>
      </c>
      <c r="H310" s="29">
        <f t="shared" si="60"/>
        <v>0</v>
      </c>
      <c r="I310" s="29">
        <f t="shared" si="61"/>
        <v>0</v>
      </c>
      <c r="J310" s="29">
        <f t="shared" si="62"/>
        <v>0</v>
      </c>
      <c r="K310" s="29">
        <f t="shared" si="63"/>
        <v>0</v>
      </c>
      <c r="L310" s="29">
        <f t="shared" si="64"/>
        <v>0</v>
      </c>
      <c r="M310" s="29">
        <f t="shared" ca="1" si="58"/>
        <v>2.1371646873552554E-2</v>
      </c>
      <c r="N310" s="29">
        <f t="shared" ca="1" si="65"/>
        <v>0</v>
      </c>
      <c r="O310" s="20">
        <f t="shared" ca="1" si="66"/>
        <v>0</v>
      </c>
      <c r="P310" s="29">
        <f t="shared" ca="1" si="67"/>
        <v>0</v>
      </c>
      <c r="Q310" s="29">
        <f t="shared" ca="1" si="68"/>
        <v>0</v>
      </c>
      <c r="R310">
        <f t="shared" ca="1" si="59"/>
        <v>-2.1371646873552554E-2</v>
      </c>
    </row>
    <row r="311" spans="1:18" x14ac:dyDescent="0.2">
      <c r="A311" s="124"/>
      <c r="B311" s="124"/>
      <c r="C311" s="124"/>
      <c r="D311" s="126">
        <f t="shared" si="56"/>
        <v>0</v>
      </c>
      <c r="E311" s="126">
        <f t="shared" si="56"/>
        <v>0</v>
      </c>
      <c r="F311" s="29">
        <f t="shared" si="57"/>
        <v>0</v>
      </c>
      <c r="G311" s="29">
        <f t="shared" si="57"/>
        <v>0</v>
      </c>
      <c r="H311" s="29">
        <f t="shared" si="60"/>
        <v>0</v>
      </c>
      <c r="I311" s="29">
        <f t="shared" si="61"/>
        <v>0</v>
      </c>
      <c r="J311" s="29">
        <f t="shared" si="62"/>
        <v>0</v>
      </c>
      <c r="K311" s="29">
        <f t="shared" si="63"/>
        <v>0</v>
      </c>
      <c r="L311" s="29">
        <f t="shared" si="64"/>
        <v>0</v>
      </c>
      <c r="M311" s="29">
        <f t="shared" ca="1" si="58"/>
        <v>2.1371646873552554E-2</v>
      </c>
      <c r="N311" s="29">
        <f t="shared" ca="1" si="65"/>
        <v>0</v>
      </c>
      <c r="O311" s="20">
        <f t="shared" ca="1" si="66"/>
        <v>0</v>
      </c>
      <c r="P311" s="29">
        <f t="shared" ca="1" si="67"/>
        <v>0</v>
      </c>
      <c r="Q311" s="29">
        <f t="shared" ca="1" si="68"/>
        <v>0</v>
      </c>
      <c r="R311">
        <f t="shared" ca="1" si="59"/>
        <v>-2.1371646873552554E-2</v>
      </c>
    </row>
    <row r="312" spans="1:18" x14ac:dyDescent="0.2">
      <c r="A312" s="124"/>
      <c r="B312" s="124"/>
      <c r="C312" s="124"/>
      <c r="D312" s="126">
        <f t="shared" si="56"/>
        <v>0</v>
      </c>
      <c r="E312" s="126">
        <f t="shared" si="56"/>
        <v>0</v>
      </c>
      <c r="F312" s="29">
        <f t="shared" si="57"/>
        <v>0</v>
      </c>
      <c r="G312" s="29">
        <f t="shared" si="57"/>
        <v>0</v>
      </c>
      <c r="H312" s="29">
        <f t="shared" si="60"/>
        <v>0</v>
      </c>
      <c r="I312" s="29">
        <f t="shared" si="61"/>
        <v>0</v>
      </c>
      <c r="J312" s="29">
        <f t="shared" si="62"/>
        <v>0</v>
      </c>
      <c r="K312" s="29">
        <f t="shared" si="63"/>
        <v>0</v>
      </c>
      <c r="L312" s="29">
        <f t="shared" si="64"/>
        <v>0</v>
      </c>
      <c r="M312" s="29">
        <f t="shared" ca="1" si="58"/>
        <v>2.1371646873552554E-2</v>
      </c>
      <c r="N312" s="29">
        <f t="shared" ca="1" si="65"/>
        <v>0</v>
      </c>
      <c r="O312" s="20">
        <f t="shared" ca="1" si="66"/>
        <v>0</v>
      </c>
      <c r="P312" s="29">
        <f t="shared" ca="1" si="67"/>
        <v>0</v>
      </c>
      <c r="Q312" s="29">
        <f t="shared" ca="1" si="68"/>
        <v>0</v>
      </c>
      <c r="R312">
        <f t="shared" ca="1" si="59"/>
        <v>-2.1371646873552554E-2</v>
      </c>
    </row>
    <row r="313" spans="1:18" x14ac:dyDescent="0.2">
      <c r="A313" s="124"/>
      <c r="B313" s="124"/>
      <c r="C313" s="124"/>
      <c r="D313" s="126">
        <f t="shared" si="56"/>
        <v>0</v>
      </c>
      <c r="E313" s="126">
        <f t="shared" si="56"/>
        <v>0</v>
      </c>
      <c r="F313" s="29">
        <f t="shared" si="57"/>
        <v>0</v>
      </c>
      <c r="G313" s="29">
        <f t="shared" si="57"/>
        <v>0</v>
      </c>
      <c r="H313" s="29">
        <f t="shared" si="60"/>
        <v>0</v>
      </c>
      <c r="I313" s="29">
        <f t="shared" si="61"/>
        <v>0</v>
      </c>
      <c r="J313" s="29">
        <f t="shared" si="62"/>
        <v>0</v>
      </c>
      <c r="K313" s="29">
        <f t="shared" si="63"/>
        <v>0</v>
      </c>
      <c r="L313" s="29">
        <f t="shared" si="64"/>
        <v>0</v>
      </c>
      <c r="M313" s="29">
        <f t="shared" ca="1" si="58"/>
        <v>2.1371646873552554E-2</v>
      </c>
      <c r="N313" s="29">
        <f t="shared" ca="1" si="65"/>
        <v>0</v>
      </c>
      <c r="O313" s="20">
        <f t="shared" ca="1" si="66"/>
        <v>0</v>
      </c>
      <c r="P313" s="29">
        <f t="shared" ca="1" si="67"/>
        <v>0</v>
      </c>
      <c r="Q313" s="29">
        <f t="shared" ca="1" si="68"/>
        <v>0</v>
      </c>
      <c r="R313">
        <f t="shared" ca="1" si="59"/>
        <v>-2.1371646873552554E-2</v>
      </c>
    </row>
    <row r="314" spans="1:18" x14ac:dyDescent="0.2">
      <c r="A314" s="124"/>
      <c r="B314" s="124"/>
      <c r="C314" s="124"/>
      <c r="D314" s="126">
        <f t="shared" si="56"/>
        <v>0</v>
      </c>
      <c r="E314" s="126">
        <f t="shared" si="56"/>
        <v>0</v>
      </c>
      <c r="F314" s="29">
        <f t="shared" si="57"/>
        <v>0</v>
      </c>
      <c r="G314" s="29">
        <f t="shared" si="57"/>
        <v>0</v>
      </c>
      <c r="H314" s="29">
        <f t="shared" si="60"/>
        <v>0</v>
      </c>
      <c r="I314" s="29">
        <f t="shared" si="61"/>
        <v>0</v>
      </c>
      <c r="J314" s="29">
        <f t="shared" si="62"/>
        <v>0</v>
      </c>
      <c r="K314" s="29">
        <f t="shared" si="63"/>
        <v>0</v>
      </c>
      <c r="L314" s="29">
        <f t="shared" si="64"/>
        <v>0</v>
      </c>
      <c r="M314" s="29">
        <f t="shared" ca="1" si="58"/>
        <v>2.1371646873552554E-2</v>
      </c>
      <c r="N314" s="29">
        <f t="shared" ca="1" si="65"/>
        <v>0</v>
      </c>
      <c r="O314" s="20">
        <f t="shared" ca="1" si="66"/>
        <v>0</v>
      </c>
      <c r="P314" s="29">
        <f t="shared" ca="1" si="67"/>
        <v>0</v>
      </c>
      <c r="Q314" s="29">
        <f t="shared" ca="1" si="68"/>
        <v>0</v>
      </c>
      <c r="R314">
        <f t="shared" ca="1" si="59"/>
        <v>-2.1371646873552554E-2</v>
      </c>
    </row>
    <row r="315" spans="1:18" x14ac:dyDescent="0.2">
      <c r="A315" s="124"/>
      <c r="B315" s="124"/>
      <c r="C315" s="124"/>
      <c r="D315" s="126">
        <f t="shared" si="56"/>
        <v>0</v>
      </c>
      <c r="E315" s="126">
        <f t="shared" si="56"/>
        <v>0</v>
      </c>
      <c r="F315" s="29">
        <f t="shared" si="57"/>
        <v>0</v>
      </c>
      <c r="G315" s="29">
        <f t="shared" si="57"/>
        <v>0</v>
      </c>
      <c r="H315" s="29">
        <f t="shared" si="60"/>
        <v>0</v>
      </c>
      <c r="I315" s="29">
        <f t="shared" si="61"/>
        <v>0</v>
      </c>
      <c r="J315" s="29">
        <f t="shared" si="62"/>
        <v>0</v>
      </c>
      <c r="K315" s="29">
        <f t="shared" si="63"/>
        <v>0</v>
      </c>
      <c r="L315" s="29">
        <f t="shared" si="64"/>
        <v>0</v>
      </c>
      <c r="M315" s="29">
        <f t="shared" ca="1" si="58"/>
        <v>2.1371646873552554E-2</v>
      </c>
      <c r="N315" s="29">
        <f t="shared" ca="1" si="65"/>
        <v>0</v>
      </c>
      <c r="O315" s="20">
        <f t="shared" ca="1" si="66"/>
        <v>0</v>
      </c>
      <c r="P315" s="29">
        <f t="shared" ca="1" si="67"/>
        <v>0</v>
      </c>
      <c r="Q315" s="29">
        <f t="shared" ca="1" si="68"/>
        <v>0</v>
      </c>
      <c r="R315">
        <f t="shared" ca="1" si="59"/>
        <v>-2.1371646873552554E-2</v>
      </c>
    </row>
    <row r="316" spans="1:18" x14ac:dyDescent="0.2">
      <c r="A316" s="124"/>
      <c r="B316" s="124"/>
      <c r="C316" s="124"/>
      <c r="D316" s="126">
        <f t="shared" si="56"/>
        <v>0</v>
      </c>
      <c r="E316" s="126">
        <f t="shared" si="56"/>
        <v>0</v>
      </c>
      <c r="F316" s="29">
        <f t="shared" si="57"/>
        <v>0</v>
      </c>
      <c r="G316" s="29">
        <f t="shared" si="57"/>
        <v>0</v>
      </c>
      <c r="H316" s="29">
        <f t="shared" si="60"/>
        <v>0</v>
      </c>
      <c r="I316" s="29">
        <f t="shared" si="61"/>
        <v>0</v>
      </c>
      <c r="J316" s="29">
        <f t="shared" si="62"/>
        <v>0</v>
      </c>
      <c r="K316" s="29">
        <f t="shared" si="63"/>
        <v>0</v>
      </c>
      <c r="L316" s="29">
        <f t="shared" si="64"/>
        <v>0</v>
      </c>
      <c r="M316" s="29">
        <f t="shared" ca="1" si="58"/>
        <v>2.1371646873552554E-2</v>
      </c>
      <c r="N316" s="29">
        <f t="shared" ca="1" si="65"/>
        <v>0</v>
      </c>
      <c r="O316" s="20">
        <f t="shared" ca="1" si="66"/>
        <v>0</v>
      </c>
      <c r="P316" s="29">
        <f t="shared" ca="1" si="67"/>
        <v>0</v>
      </c>
      <c r="Q316" s="29">
        <f t="shared" ca="1" si="68"/>
        <v>0</v>
      </c>
      <c r="R316">
        <f t="shared" ca="1" si="59"/>
        <v>-2.1371646873552554E-2</v>
      </c>
    </row>
    <row r="317" spans="1:18" x14ac:dyDescent="0.2">
      <c r="A317" s="124"/>
      <c r="B317" s="124"/>
      <c r="C317" s="124"/>
      <c r="D317" s="126">
        <f t="shared" si="56"/>
        <v>0</v>
      </c>
      <c r="E317" s="126">
        <f t="shared" si="56"/>
        <v>0</v>
      </c>
      <c r="F317" s="29">
        <f t="shared" si="57"/>
        <v>0</v>
      </c>
      <c r="G317" s="29">
        <f t="shared" si="57"/>
        <v>0</v>
      </c>
      <c r="H317" s="29">
        <f t="shared" si="60"/>
        <v>0</v>
      </c>
      <c r="I317" s="29">
        <f t="shared" si="61"/>
        <v>0</v>
      </c>
      <c r="J317" s="29">
        <f t="shared" si="62"/>
        <v>0</v>
      </c>
      <c r="K317" s="29">
        <f t="shared" si="63"/>
        <v>0</v>
      </c>
      <c r="L317" s="29">
        <f t="shared" si="64"/>
        <v>0</v>
      </c>
      <c r="M317" s="29">
        <f t="shared" ca="1" si="58"/>
        <v>2.1371646873552554E-2</v>
      </c>
      <c r="N317" s="29">
        <f t="shared" ca="1" si="65"/>
        <v>0</v>
      </c>
      <c r="O317" s="20">
        <f t="shared" ca="1" si="66"/>
        <v>0</v>
      </c>
      <c r="P317" s="29">
        <f t="shared" ca="1" si="67"/>
        <v>0</v>
      </c>
      <c r="Q317" s="29">
        <f t="shared" ca="1" si="68"/>
        <v>0</v>
      </c>
      <c r="R317">
        <f t="shared" ca="1" si="59"/>
        <v>-2.1371646873552554E-2</v>
      </c>
    </row>
    <row r="318" spans="1:18" x14ac:dyDescent="0.2">
      <c r="A318" s="124"/>
      <c r="B318" s="124"/>
      <c r="C318" s="124"/>
      <c r="D318" s="126">
        <f t="shared" si="56"/>
        <v>0</v>
      </c>
      <c r="E318" s="126">
        <f t="shared" si="56"/>
        <v>0</v>
      </c>
      <c r="F318" s="29">
        <f t="shared" si="57"/>
        <v>0</v>
      </c>
      <c r="G318" s="29">
        <f t="shared" si="57"/>
        <v>0</v>
      </c>
      <c r="H318" s="29">
        <f t="shared" si="60"/>
        <v>0</v>
      </c>
      <c r="I318" s="29">
        <f t="shared" si="61"/>
        <v>0</v>
      </c>
      <c r="J318" s="29">
        <f t="shared" si="62"/>
        <v>0</v>
      </c>
      <c r="K318" s="29">
        <f t="shared" si="63"/>
        <v>0</v>
      </c>
      <c r="L318" s="29">
        <f t="shared" si="64"/>
        <v>0</v>
      </c>
      <c r="M318" s="29">
        <f t="shared" ca="1" si="58"/>
        <v>2.1371646873552554E-2</v>
      </c>
      <c r="N318" s="29">
        <f t="shared" ca="1" si="65"/>
        <v>0</v>
      </c>
      <c r="O318" s="20">
        <f t="shared" ca="1" si="66"/>
        <v>0</v>
      </c>
      <c r="P318" s="29">
        <f t="shared" ca="1" si="67"/>
        <v>0</v>
      </c>
      <c r="Q318" s="29">
        <f t="shared" ca="1" si="68"/>
        <v>0</v>
      </c>
      <c r="R318">
        <f t="shared" ca="1" si="59"/>
        <v>-2.1371646873552554E-2</v>
      </c>
    </row>
    <row r="319" spans="1:18" x14ac:dyDescent="0.2">
      <c r="A319" s="124"/>
      <c r="B319" s="124"/>
      <c r="C319" s="124"/>
      <c r="D319" s="126">
        <f t="shared" si="56"/>
        <v>0</v>
      </c>
      <c r="E319" s="126">
        <f t="shared" si="56"/>
        <v>0</v>
      </c>
      <c r="F319" s="29">
        <f t="shared" si="57"/>
        <v>0</v>
      </c>
      <c r="G319" s="29">
        <f t="shared" si="57"/>
        <v>0</v>
      </c>
      <c r="H319" s="29">
        <f t="shared" si="60"/>
        <v>0</v>
      </c>
      <c r="I319" s="29">
        <f t="shared" si="61"/>
        <v>0</v>
      </c>
      <c r="J319" s="29">
        <f t="shared" si="62"/>
        <v>0</v>
      </c>
      <c r="K319" s="29">
        <f t="shared" si="63"/>
        <v>0</v>
      </c>
      <c r="L319" s="29">
        <f t="shared" si="64"/>
        <v>0</v>
      </c>
      <c r="M319" s="29">
        <f t="shared" ca="1" si="58"/>
        <v>2.1371646873552554E-2</v>
      </c>
      <c r="N319" s="29">
        <f t="shared" ca="1" si="65"/>
        <v>0</v>
      </c>
      <c r="O319" s="20">
        <f t="shared" ca="1" si="66"/>
        <v>0</v>
      </c>
      <c r="P319" s="29">
        <f t="shared" ca="1" si="67"/>
        <v>0</v>
      </c>
      <c r="Q319" s="29">
        <f t="shared" ca="1" si="68"/>
        <v>0</v>
      </c>
      <c r="R319">
        <f t="shared" ca="1" si="59"/>
        <v>-2.1371646873552554E-2</v>
      </c>
    </row>
    <row r="320" spans="1:18" x14ac:dyDescent="0.2">
      <c r="A320" s="124"/>
      <c r="B320" s="124"/>
      <c r="C320" s="124"/>
      <c r="D320" s="126">
        <f t="shared" si="56"/>
        <v>0</v>
      </c>
      <c r="E320" s="126">
        <f t="shared" si="56"/>
        <v>0</v>
      </c>
      <c r="F320" s="29">
        <f t="shared" si="57"/>
        <v>0</v>
      </c>
      <c r="G320" s="29">
        <f t="shared" si="57"/>
        <v>0</v>
      </c>
      <c r="H320" s="29">
        <f t="shared" si="60"/>
        <v>0</v>
      </c>
      <c r="I320" s="29">
        <f t="shared" si="61"/>
        <v>0</v>
      </c>
      <c r="J320" s="29">
        <f t="shared" si="62"/>
        <v>0</v>
      </c>
      <c r="K320" s="29">
        <f t="shared" si="63"/>
        <v>0</v>
      </c>
      <c r="L320" s="29">
        <f t="shared" si="64"/>
        <v>0</v>
      </c>
      <c r="M320" s="29">
        <f t="shared" ca="1" si="58"/>
        <v>2.1371646873552554E-2</v>
      </c>
      <c r="N320" s="29">
        <f t="shared" ca="1" si="65"/>
        <v>0</v>
      </c>
      <c r="O320" s="20">
        <f t="shared" ca="1" si="66"/>
        <v>0</v>
      </c>
      <c r="P320" s="29">
        <f t="shared" ca="1" si="67"/>
        <v>0</v>
      </c>
      <c r="Q320" s="29">
        <f t="shared" ca="1" si="68"/>
        <v>0</v>
      </c>
      <c r="R320">
        <f t="shared" ca="1" si="59"/>
        <v>-2.1371646873552554E-2</v>
      </c>
    </row>
    <row r="321" spans="1:18" x14ac:dyDescent="0.2">
      <c r="A321" s="124"/>
      <c r="B321" s="124"/>
      <c r="C321" s="124"/>
      <c r="D321" s="126">
        <f t="shared" si="56"/>
        <v>0</v>
      </c>
      <c r="E321" s="126">
        <f t="shared" si="56"/>
        <v>0</v>
      </c>
      <c r="F321" s="29">
        <f t="shared" si="57"/>
        <v>0</v>
      </c>
      <c r="G321" s="29">
        <f t="shared" si="57"/>
        <v>0</v>
      </c>
      <c r="H321" s="29">
        <f t="shared" si="60"/>
        <v>0</v>
      </c>
      <c r="I321" s="29">
        <f t="shared" si="61"/>
        <v>0</v>
      </c>
      <c r="J321" s="29">
        <f t="shared" si="62"/>
        <v>0</v>
      </c>
      <c r="K321" s="29">
        <f t="shared" si="63"/>
        <v>0</v>
      </c>
      <c r="L321" s="29">
        <f t="shared" si="64"/>
        <v>0</v>
      </c>
      <c r="M321" s="29">
        <f t="shared" ca="1" si="58"/>
        <v>2.1371646873552554E-2</v>
      </c>
      <c r="N321" s="29">
        <f t="shared" ca="1" si="65"/>
        <v>0</v>
      </c>
      <c r="O321" s="20">
        <f t="shared" ca="1" si="66"/>
        <v>0</v>
      </c>
      <c r="P321" s="29">
        <f t="shared" ca="1" si="67"/>
        <v>0</v>
      </c>
      <c r="Q321" s="29">
        <f t="shared" ca="1" si="68"/>
        <v>0</v>
      </c>
      <c r="R321">
        <f t="shared" ca="1" si="59"/>
        <v>-2.1371646873552554E-2</v>
      </c>
    </row>
    <row r="322" spans="1:18" x14ac:dyDescent="0.2">
      <c r="A322" s="124"/>
      <c r="B322" s="124"/>
      <c r="C322" s="124"/>
      <c r="D322" s="126">
        <f t="shared" si="56"/>
        <v>0</v>
      </c>
      <c r="E322" s="126">
        <f t="shared" si="56"/>
        <v>0</v>
      </c>
      <c r="F322" s="29">
        <f t="shared" si="57"/>
        <v>0</v>
      </c>
      <c r="G322" s="29">
        <f t="shared" si="57"/>
        <v>0</v>
      </c>
      <c r="H322" s="29">
        <f t="shared" si="60"/>
        <v>0</v>
      </c>
      <c r="I322" s="29">
        <f t="shared" si="61"/>
        <v>0</v>
      </c>
      <c r="J322" s="29">
        <f t="shared" si="62"/>
        <v>0</v>
      </c>
      <c r="K322" s="29">
        <f t="shared" si="63"/>
        <v>0</v>
      </c>
      <c r="L322" s="29">
        <f t="shared" si="64"/>
        <v>0</v>
      </c>
      <c r="M322" s="29">
        <f t="shared" ca="1" si="58"/>
        <v>2.1371646873552554E-2</v>
      </c>
      <c r="N322" s="29">
        <f t="shared" ca="1" si="65"/>
        <v>0</v>
      </c>
      <c r="O322" s="20">
        <f t="shared" ca="1" si="66"/>
        <v>0</v>
      </c>
      <c r="P322" s="29">
        <f t="shared" ca="1" si="67"/>
        <v>0</v>
      </c>
      <c r="Q322" s="29">
        <f t="shared" ca="1" si="68"/>
        <v>0</v>
      </c>
      <c r="R322">
        <f t="shared" ca="1" si="59"/>
        <v>-2.1371646873552554E-2</v>
      </c>
    </row>
    <row r="323" spans="1:18" x14ac:dyDescent="0.2">
      <c r="A323" s="124"/>
      <c r="B323" s="124"/>
      <c r="C323" s="124"/>
      <c r="D323" s="126">
        <f t="shared" si="56"/>
        <v>0</v>
      </c>
      <c r="E323" s="126">
        <f t="shared" si="56"/>
        <v>0</v>
      </c>
      <c r="F323" s="29">
        <f t="shared" si="57"/>
        <v>0</v>
      </c>
      <c r="G323" s="29">
        <f t="shared" si="57"/>
        <v>0</v>
      </c>
      <c r="H323" s="29">
        <f t="shared" si="60"/>
        <v>0</v>
      </c>
      <c r="I323" s="29">
        <f t="shared" si="61"/>
        <v>0</v>
      </c>
      <c r="J323" s="29">
        <f t="shared" si="62"/>
        <v>0</v>
      </c>
      <c r="K323" s="29">
        <f t="shared" si="63"/>
        <v>0</v>
      </c>
      <c r="L323" s="29">
        <f t="shared" si="64"/>
        <v>0</v>
      </c>
      <c r="M323" s="29">
        <f t="shared" ca="1" si="58"/>
        <v>2.1371646873552554E-2</v>
      </c>
      <c r="N323" s="29">
        <f t="shared" ca="1" si="65"/>
        <v>0</v>
      </c>
      <c r="O323" s="20">
        <f t="shared" ca="1" si="66"/>
        <v>0</v>
      </c>
      <c r="P323" s="29">
        <f t="shared" ca="1" si="67"/>
        <v>0</v>
      </c>
      <c r="Q323" s="29">
        <f t="shared" ca="1" si="68"/>
        <v>0</v>
      </c>
      <c r="R323">
        <f t="shared" ca="1" si="59"/>
        <v>-2.1371646873552554E-2</v>
      </c>
    </row>
    <row r="324" spans="1:18" x14ac:dyDescent="0.2">
      <c r="A324" s="124"/>
      <c r="B324" s="124"/>
      <c r="C324" s="124"/>
      <c r="D324" s="126">
        <f t="shared" si="56"/>
        <v>0</v>
      </c>
      <c r="E324" s="126">
        <f t="shared" si="56"/>
        <v>0</v>
      </c>
      <c r="F324" s="29">
        <f t="shared" si="57"/>
        <v>0</v>
      </c>
      <c r="G324" s="29">
        <f t="shared" si="57"/>
        <v>0</v>
      </c>
      <c r="H324" s="29">
        <f t="shared" si="60"/>
        <v>0</v>
      </c>
      <c r="I324" s="29">
        <f t="shared" si="61"/>
        <v>0</v>
      </c>
      <c r="J324" s="29">
        <f t="shared" si="62"/>
        <v>0</v>
      </c>
      <c r="K324" s="29">
        <f t="shared" si="63"/>
        <v>0</v>
      </c>
      <c r="L324" s="29">
        <f t="shared" si="64"/>
        <v>0</v>
      </c>
      <c r="M324" s="29">
        <f t="shared" ca="1" si="58"/>
        <v>2.1371646873552554E-2</v>
      </c>
      <c r="N324" s="29">
        <f t="shared" ca="1" si="65"/>
        <v>0</v>
      </c>
      <c r="O324" s="20">
        <f t="shared" ca="1" si="66"/>
        <v>0</v>
      </c>
      <c r="P324" s="29">
        <f t="shared" ca="1" si="67"/>
        <v>0</v>
      </c>
      <c r="Q324" s="29">
        <f t="shared" ca="1" si="68"/>
        <v>0</v>
      </c>
      <c r="R324">
        <f t="shared" ca="1" si="59"/>
        <v>-2.1371646873552554E-2</v>
      </c>
    </row>
    <row r="325" spans="1:18" x14ac:dyDescent="0.2">
      <c r="A325" s="124"/>
      <c r="B325" s="124"/>
      <c r="C325" s="124"/>
      <c r="D325" s="126">
        <f t="shared" si="56"/>
        <v>0</v>
      </c>
      <c r="E325" s="126">
        <f t="shared" si="56"/>
        <v>0</v>
      </c>
      <c r="F325" s="29">
        <f t="shared" si="57"/>
        <v>0</v>
      </c>
      <c r="G325" s="29">
        <f t="shared" si="57"/>
        <v>0</v>
      </c>
      <c r="H325" s="29">
        <f t="shared" si="60"/>
        <v>0</v>
      </c>
      <c r="I325" s="29">
        <f t="shared" si="61"/>
        <v>0</v>
      </c>
      <c r="J325" s="29">
        <f t="shared" si="62"/>
        <v>0</v>
      </c>
      <c r="K325" s="29">
        <f t="shared" si="63"/>
        <v>0</v>
      </c>
      <c r="L325" s="29">
        <f t="shared" si="64"/>
        <v>0</v>
      </c>
      <c r="M325" s="29">
        <f t="shared" ca="1" si="58"/>
        <v>2.1371646873552554E-2</v>
      </c>
      <c r="N325" s="29">
        <f t="shared" ca="1" si="65"/>
        <v>0</v>
      </c>
      <c r="O325" s="20">
        <f t="shared" ca="1" si="66"/>
        <v>0</v>
      </c>
      <c r="P325" s="29">
        <f t="shared" ca="1" si="67"/>
        <v>0</v>
      </c>
      <c r="Q325" s="29">
        <f t="shared" ca="1" si="68"/>
        <v>0</v>
      </c>
      <c r="R325">
        <f t="shared" ca="1" si="59"/>
        <v>-2.1371646873552554E-2</v>
      </c>
    </row>
    <row r="326" spans="1:18" x14ac:dyDescent="0.2">
      <c r="A326" s="124"/>
      <c r="B326" s="124"/>
      <c r="C326" s="124"/>
      <c r="D326" s="126">
        <f t="shared" si="56"/>
        <v>0</v>
      </c>
      <c r="E326" s="126">
        <f t="shared" si="56"/>
        <v>0</v>
      </c>
      <c r="F326" s="29">
        <f t="shared" si="57"/>
        <v>0</v>
      </c>
      <c r="G326" s="29">
        <f t="shared" si="57"/>
        <v>0</v>
      </c>
      <c r="H326" s="29">
        <f t="shared" si="60"/>
        <v>0</v>
      </c>
      <c r="I326" s="29">
        <f t="shared" si="61"/>
        <v>0</v>
      </c>
      <c r="J326" s="29">
        <f t="shared" si="62"/>
        <v>0</v>
      </c>
      <c r="K326" s="29">
        <f t="shared" si="63"/>
        <v>0</v>
      </c>
      <c r="L326" s="29">
        <f t="shared" si="64"/>
        <v>0</v>
      </c>
      <c r="M326" s="29">
        <f t="shared" ca="1" si="58"/>
        <v>2.1371646873552554E-2</v>
      </c>
      <c r="N326" s="29">
        <f t="shared" ca="1" si="65"/>
        <v>0</v>
      </c>
      <c r="O326" s="20">
        <f t="shared" ca="1" si="66"/>
        <v>0</v>
      </c>
      <c r="P326" s="29">
        <f t="shared" ca="1" si="67"/>
        <v>0</v>
      </c>
      <c r="Q326" s="29">
        <f t="shared" ca="1" si="68"/>
        <v>0</v>
      </c>
      <c r="R326">
        <f t="shared" ca="1" si="59"/>
        <v>-2.1371646873552554E-2</v>
      </c>
    </row>
    <row r="327" spans="1:18" x14ac:dyDescent="0.2">
      <c r="A327" s="124"/>
      <c r="B327" s="124"/>
      <c r="C327" s="124"/>
      <c r="D327" s="126">
        <f t="shared" si="56"/>
        <v>0</v>
      </c>
      <c r="E327" s="126">
        <f t="shared" si="56"/>
        <v>0</v>
      </c>
      <c r="F327" s="29">
        <f t="shared" si="57"/>
        <v>0</v>
      </c>
      <c r="G327" s="29">
        <f t="shared" si="57"/>
        <v>0</v>
      </c>
      <c r="H327" s="29">
        <f t="shared" si="60"/>
        <v>0</v>
      </c>
      <c r="I327" s="29">
        <f t="shared" si="61"/>
        <v>0</v>
      </c>
      <c r="J327" s="29">
        <f t="shared" si="62"/>
        <v>0</v>
      </c>
      <c r="K327" s="29">
        <f t="shared" si="63"/>
        <v>0</v>
      </c>
      <c r="L327" s="29">
        <f t="shared" si="64"/>
        <v>0</v>
      </c>
      <c r="M327" s="29">
        <f t="shared" ca="1" si="58"/>
        <v>2.1371646873552554E-2</v>
      </c>
      <c r="N327" s="29">
        <f t="shared" ca="1" si="65"/>
        <v>0</v>
      </c>
      <c r="O327" s="20">
        <f t="shared" ca="1" si="66"/>
        <v>0</v>
      </c>
      <c r="P327" s="29">
        <f t="shared" ca="1" si="67"/>
        <v>0</v>
      </c>
      <c r="Q327" s="29">
        <f t="shared" ca="1" si="68"/>
        <v>0</v>
      </c>
      <c r="R327">
        <f t="shared" ca="1" si="59"/>
        <v>-2.1371646873552554E-2</v>
      </c>
    </row>
    <row r="328" spans="1:18" x14ac:dyDescent="0.2">
      <c r="A328" s="124"/>
      <c r="B328" s="124"/>
      <c r="C328" s="124"/>
      <c r="D328" s="126">
        <f t="shared" si="56"/>
        <v>0</v>
      </c>
      <c r="E328" s="126">
        <f t="shared" si="56"/>
        <v>0</v>
      </c>
      <c r="F328" s="29">
        <f t="shared" si="57"/>
        <v>0</v>
      </c>
      <c r="G328" s="29">
        <f t="shared" si="57"/>
        <v>0</v>
      </c>
      <c r="H328" s="29">
        <f t="shared" si="60"/>
        <v>0</v>
      </c>
      <c r="I328" s="29">
        <f t="shared" si="61"/>
        <v>0</v>
      </c>
      <c r="J328" s="29">
        <f t="shared" si="62"/>
        <v>0</v>
      </c>
      <c r="K328" s="29">
        <f t="shared" si="63"/>
        <v>0</v>
      </c>
      <c r="L328" s="29">
        <f t="shared" si="64"/>
        <v>0</v>
      </c>
      <c r="M328" s="29">
        <f t="shared" ca="1" si="58"/>
        <v>2.1371646873552554E-2</v>
      </c>
      <c r="N328" s="29">
        <f t="shared" ca="1" si="65"/>
        <v>0</v>
      </c>
      <c r="O328" s="20">
        <f t="shared" ca="1" si="66"/>
        <v>0</v>
      </c>
      <c r="P328" s="29">
        <f t="shared" ca="1" si="67"/>
        <v>0</v>
      </c>
      <c r="Q328" s="29">
        <f t="shared" ca="1" si="68"/>
        <v>0</v>
      </c>
      <c r="R328">
        <f t="shared" ca="1" si="59"/>
        <v>-2.1371646873552554E-2</v>
      </c>
    </row>
    <row r="329" spans="1:18" x14ac:dyDescent="0.2">
      <c r="A329" s="124"/>
      <c r="B329" s="124"/>
      <c r="C329" s="124"/>
      <c r="D329" s="126">
        <f t="shared" si="56"/>
        <v>0</v>
      </c>
      <c r="E329" s="126">
        <f t="shared" si="56"/>
        <v>0</v>
      </c>
      <c r="F329" s="29">
        <f t="shared" si="57"/>
        <v>0</v>
      </c>
      <c r="G329" s="29">
        <f t="shared" si="57"/>
        <v>0</v>
      </c>
      <c r="H329" s="29">
        <f t="shared" si="60"/>
        <v>0</v>
      </c>
      <c r="I329" s="29">
        <f t="shared" si="61"/>
        <v>0</v>
      </c>
      <c r="J329" s="29">
        <f t="shared" si="62"/>
        <v>0</v>
      </c>
      <c r="K329" s="29">
        <f t="shared" si="63"/>
        <v>0</v>
      </c>
      <c r="L329" s="29">
        <f t="shared" si="64"/>
        <v>0</v>
      </c>
      <c r="M329" s="29">
        <f t="shared" ca="1" si="58"/>
        <v>2.1371646873552554E-2</v>
      </c>
      <c r="N329" s="29">
        <f t="shared" ca="1" si="65"/>
        <v>0</v>
      </c>
      <c r="O329" s="20">
        <f t="shared" ca="1" si="66"/>
        <v>0</v>
      </c>
      <c r="P329" s="29">
        <f t="shared" ca="1" si="67"/>
        <v>0</v>
      </c>
      <c r="Q329" s="29">
        <f t="shared" ca="1" si="68"/>
        <v>0</v>
      </c>
      <c r="R329">
        <f t="shared" ca="1" si="59"/>
        <v>-2.1371646873552554E-2</v>
      </c>
    </row>
    <row r="330" spans="1:18" x14ac:dyDescent="0.2">
      <c r="A330" s="124"/>
      <c r="B330" s="124"/>
      <c r="C330" s="124"/>
      <c r="D330" s="126">
        <f t="shared" si="56"/>
        <v>0</v>
      </c>
      <c r="E330" s="126">
        <f t="shared" si="56"/>
        <v>0</v>
      </c>
      <c r="F330" s="29">
        <f t="shared" si="57"/>
        <v>0</v>
      </c>
      <c r="G330" s="29">
        <f t="shared" si="57"/>
        <v>0</v>
      </c>
      <c r="H330" s="29">
        <f t="shared" si="60"/>
        <v>0</v>
      </c>
      <c r="I330" s="29">
        <f t="shared" si="61"/>
        <v>0</v>
      </c>
      <c r="J330" s="29">
        <f t="shared" si="62"/>
        <v>0</v>
      </c>
      <c r="K330" s="29">
        <f t="shared" si="63"/>
        <v>0</v>
      </c>
      <c r="L330" s="29">
        <f t="shared" si="64"/>
        <v>0</v>
      </c>
      <c r="M330" s="29">
        <f t="shared" ca="1" si="58"/>
        <v>2.1371646873552554E-2</v>
      </c>
      <c r="N330" s="29">
        <f t="shared" ca="1" si="65"/>
        <v>0</v>
      </c>
      <c r="O330" s="20">
        <f t="shared" ca="1" si="66"/>
        <v>0</v>
      </c>
      <c r="P330" s="29">
        <f t="shared" ca="1" si="67"/>
        <v>0</v>
      </c>
      <c r="Q330" s="29">
        <f t="shared" ca="1" si="68"/>
        <v>0</v>
      </c>
      <c r="R330">
        <f t="shared" ca="1" si="59"/>
        <v>-2.1371646873552554E-2</v>
      </c>
    </row>
    <row r="331" spans="1:18" x14ac:dyDescent="0.2">
      <c r="A331" s="124"/>
      <c r="B331" s="124"/>
      <c r="C331" s="124"/>
      <c r="D331" s="126">
        <f t="shared" si="56"/>
        <v>0</v>
      </c>
      <c r="E331" s="126">
        <f t="shared" si="56"/>
        <v>0</v>
      </c>
      <c r="F331" s="29">
        <f t="shared" si="57"/>
        <v>0</v>
      </c>
      <c r="G331" s="29">
        <f t="shared" si="57"/>
        <v>0</v>
      </c>
      <c r="H331" s="29">
        <f t="shared" si="60"/>
        <v>0</v>
      </c>
      <c r="I331" s="29">
        <f t="shared" si="61"/>
        <v>0</v>
      </c>
      <c r="J331" s="29">
        <f t="shared" si="62"/>
        <v>0</v>
      </c>
      <c r="K331" s="29">
        <f t="shared" si="63"/>
        <v>0</v>
      </c>
      <c r="L331" s="29">
        <f t="shared" si="64"/>
        <v>0</v>
      </c>
      <c r="M331" s="29">
        <f t="shared" ca="1" si="58"/>
        <v>2.1371646873552554E-2</v>
      </c>
      <c r="N331" s="29">
        <f t="shared" ca="1" si="65"/>
        <v>0</v>
      </c>
      <c r="O331" s="20">
        <f t="shared" ca="1" si="66"/>
        <v>0</v>
      </c>
      <c r="P331" s="29">
        <f t="shared" ca="1" si="67"/>
        <v>0</v>
      </c>
      <c r="Q331" s="29">
        <f t="shared" ca="1" si="68"/>
        <v>0</v>
      </c>
      <c r="R331">
        <f t="shared" ca="1" si="59"/>
        <v>-2.1371646873552554E-2</v>
      </c>
    </row>
    <row r="332" spans="1:18" x14ac:dyDescent="0.2">
      <c r="A332" s="124"/>
      <c r="B332" s="124"/>
      <c r="C332" s="124"/>
      <c r="D332" s="126">
        <f t="shared" si="56"/>
        <v>0</v>
      </c>
      <c r="E332" s="126">
        <f t="shared" si="56"/>
        <v>0</v>
      </c>
      <c r="F332" s="29">
        <f t="shared" si="57"/>
        <v>0</v>
      </c>
      <c r="G332" s="29">
        <f t="shared" si="57"/>
        <v>0</v>
      </c>
      <c r="H332" s="29">
        <f t="shared" si="60"/>
        <v>0</v>
      </c>
      <c r="I332" s="29">
        <f t="shared" si="61"/>
        <v>0</v>
      </c>
      <c r="J332" s="29">
        <f t="shared" si="62"/>
        <v>0</v>
      </c>
      <c r="K332" s="29">
        <f t="shared" si="63"/>
        <v>0</v>
      </c>
      <c r="L332" s="29">
        <f t="shared" si="64"/>
        <v>0</v>
      </c>
      <c r="M332" s="29">
        <f t="shared" ca="1" si="58"/>
        <v>2.1371646873552554E-2</v>
      </c>
      <c r="N332" s="29">
        <f t="shared" ca="1" si="65"/>
        <v>0</v>
      </c>
      <c r="O332" s="20">
        <f t="shared" ca="1" si="66"/>
        <v>0</v>
      </c>
      <c r="P332" s="29">
        <f t="shared" ca="1" si="67"/>
        <v>0</v>
      </c>
      <c r="Q332" s="29">
        <f t="shared" ca="1" si="68"/>
        <v>0</v>
      </c>
      <c r="R332">
        <f t="shared" ca="1" si="59"/>
        <v>-2.1371646873552554E-2</v>
      </c>
    </row>
    <row r="333" spans="1:18" x14ac:dyDescent="0.2">
      <c r="A333" s="124"/>
      <c r="B333" s="124"/>
      <c r="C333" s="124"/>
      <c r="D333" s="126">
        <f t="shared" si="56"/>
        <v>0</v>
      </c>
      <c r="E333" s="126">
        <f t="shared" si="56"/>
        <v>0</v>
      </c>
      <c r="F333" s="29">
        <f t="shared" si="57"/>
        <v>0</v>
      </c>
      <c r="G333" s="29">
        <f t="shared" si="57"/>
        <v>0</v>
      </c>
      <c r="H333" s="29">
        <f t="shared" si="60"/>
        <v>0</v>
      </c>
      <c r="I333" s="29">
        <f t="shared" si="61"/>
        <v>0</v>
      </c>
      <c r="J333" s="29">
        <f t="shared" si="62"/>
        <v>0</v>
      </c>
      <c r="K333" s="29">
        <f t="shared" si="63"/>
        <v>0</v>
      </c>
      <c r="L333" s="29">
        <f t="shared" si="64"/>
        <v>0</v>
      </c>
      <c r="M333" s="29">
        <f t="shared" ca="1" si="58"/>
        <v>2.1371646873552554E-2</v>
      </c>
      <c r="N333" s="29">
        <f t="shared" ca="1" si="65"/>
        <v>0</v>
      </c>
      <c r="O333" s="20">
        <f t="shared" ca="1" si="66"/>
        <v>0</v>
      </c>
      <c r="P333" s="29">
        <f t="shared" ca="1" si="67"/>
        <v>0</v>
      </c>
      <c r="Q333" s="29">
        <f t="shared" ca="1" si="68"/>
        <v>0</v>
      </c>
      <c r="R333">
        <f t="shared" ca="1" si="59"/>
        <v>-2.1371646873552554E-2</v>
      </c>
    </row>
    <row r="334" spans="1:18" x14ac:dyDescent="0.2">
      <c r="A334" s="124"/>
      <c r="B334" s="124"/>
      <c r="C334" s="124"/>
      <c r="D334" s="126">
        <f>A334/A$18</f>
        <v>0</v>
      </c>
      <c r="E334" s="126">
        <f>B334/B$18</f>
        <v>0</v>
      </c>
      <c r="F334" s="29">
        <f>$C334*D334</f>
        <v>0</v>
      </c>
      <c r="G334" s="29">
        <f>$C334*E334</f>
        <v>0</v>
      </c>
      <c r="H334" s="29">
        <f>C334*D334*D334</f>
        <v>0</v>
      </c>
      <c r="I334" s="29">
        <f>C334*D334*D334*D334</f>
        <v>0</v>
      </c>
      <c r="J334" s="29">
        <f>C334*D334*D334*D334*D334</f>
        <v>0</v>
      </c>
      <c r="K334" s="29">
        <f>C334*E334*D334</f>
        <v>0</v>
      </c>
      <c r="L334" s="29">
        <f>C334*E334*D334*D334</f>
        <v>0</v>
      </c>
      <c r="M334" s="29">
        <f t="shared" ca="1" si="58"/>
        <v>2.1371646873552554E-2</v>
      </c>
      <c r="N334" s="29">
        <f ca="1">C334*(M334-E334)^2</f>
        <v>0</v>
      </c>
      <c r="O334" s="20">
        <f ca="1">(C334*O$1-O$2*F334+O$3*H334)^2</f>
        <v>0</v>
      </c>
      <c r="P334" s="29">
        <f ca="1">(-C334*O$2+O$4*F334-O$5*H334)^2</f>
        <v>0</v>
      </c>
      <c r="Q334" s="29">
        <f ca="1">+(C334*O$3-F334*O$5+H334*O$6)^2</f>
        <v>0</v>
      </c>
      <c r="R334">
        <f t="shared" ca="1" si="59"/>
        <v>-2.1371646873552554E-2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20"/>
  <sheetViews>
    <sheetView workbookViewId="0">
      <pane xSplit="13" ySplit="22" topLeftCell="N206" activePane="bottomRight" state="frozen"/>
      <selection pane="topRight" activeCell="N1" sqref="N1"/>
      <selection pane="bottomLeft" activeCell="A23" sqref="A23"/>
      <selection pane="bottomRight" activeCell="H224" sqref="H224"/>
    </sheetView>
  </sheetViews>
  <sheetFormatPr defaultColWidth="10.28515625" defaultRowHeight="12.75" x14ac:dyDescent="0.2"/>
  <cols>
    <col min="1" max="1" width="16.28515625" style="1" customWidth="1"/>
    <col min="2" max="2" width="3" style="1" customWidth="1"/>
    <col min="3" max="4" width="13.140625" style="1" customWidth="1"/>
    <col min="5" max="5" width="11" style="41" customWidth="1"/>
    <col min="6" max="6" width="11" style="1" customWidth="1"/>
    <col min="7" max="7" width="11" style="41" customWidth="1"/>
    <col min="8" max="13" width="9" style="41" customWidth="1"/>
    <col min="14" max="14" width="9" style="45" customWidth="1"/>
    <col min="15" max="16" width="9" style="41" customWidth="1"/>
    <col min="17" max="17" width="12.42578125" style="4" customWidth="1"/>
    <col min="18" max="16384" width="10.28515625" style="1"/>
  </cols>
  <sheetData>
    <row r="1" spans="1:16" ht="20.25" x14ac:dyDescent="0.3">
      <c r="A1" s="6" t="s">
        <v>0</v>
      </c>
      <c r="D1" s="7"/>
      <c r="E1" s="1"/>
      <c r="G1" s="1"/>
      <c r="H1" s="1"/>
      <c r="I1" s="1"/>
      <c r="J1" s="1"/>
      <c r="K1" s="1"/>
      <c r="L1" s="1"/>
      <c r="M1" s="1"/>
      <c r="N1" s="3"/>
      <c r="O1" s="1"/>
      <c r="P1" s="1"/>
    </row>
    <row r="2" spans="1:16" x14ac:dyDescent="0.2">
      <c r="A2" s="1" t="s">
        <v>1</v>
      </c>
      <c r="B2" s="1" t="s">
        <v>2</v>
      </c>
      <c r="D2" s="7"/>
      <c r="E2" s="1"/>
      <c r="G2" s="1"/>
      <c r="H2" s="1"/>
      <c r="I2" s="1"/>
      <c r="J2" s="1"/>
      <c r="K2" s="1"/>
      <c r="L2" s="1"/>
      <c r="M2" s="1"/>
      <c r="N2" s="3"/>
      <c r="O2" s="1"/>
      <c r="P2" s="1"/>
    </row>
    <row r="3" spans="1:16" x14ac:dyDescent="0.2">
      <c r="C3" s="7" t="s">
        <v>916</v>
      </c>
      <c r="E3" s="1"/>
      <c r="G3" s="1"/>
      <c r="H3" s="1"/>
      <c r="I3" s="1"/>
      <c r="J3" s="1"/>
      <c r="K3" s="1"/>
      <c r="L3" s="1"/>
      <c r="M3" s="1"/>
      <c r="N3" s="3"/>
      <c r="O3" s="1"/>
      <c r="P3" s="1"/>
    </row>
    <row r="4" spans="1:16" x14ac:dyDescent="0.2">
      <c r="A4" s="9" t="s">
        <v>4</v>
      </c>
      <c r="C4" s="10">
        <v>44664.799299999999</v>
      </c>
      <c r="D4" s="11">
        <v>0.43872990000000001</v>
      </c>
      <c r="E4" s="1"/>
      <c r="G4" s="1"/>
      <c r="H4" s="1"/>
      <c r="I4" s="1"/>
      <c r="J4" s="1"/>
      <c r="K4" s="1"/>
      <c r="L4" s="1"/>
      <c r="M4" s="1"/>
      <c r="N4" s="3"/>
      <c r="O4" s="1"/>
      <c r="P4" s="1"/>
    </row>
    <row r="5" spans="1:16" x14ac:dyDescent="0.2">
      <c r="E5" s="1"/>
      <c r="G5" s="1"/>
      <c r="H5" s="1"/>
      <c r="I5" s="1"/>
      <c r="J5" s="1"/>
      <c r="K5" s="1"/>
      <c r="L5" s="1"/>
      <c r="M5" s="1"/>
      <c r="N5" s="3"/>
      <c r="O5" s="1"/>
      <c r="P5" s="1"/>
    </row>
    <row r="6" spans="1:16" x14ac:dyDescent="0.2">
      <c r="A6" s="9" t="s">
        <v>8</v>
      </c>
      <c r="E6" s="1"/>
      <c r="G6" s="1"/>
      <c r="H6" s="1"/>
      <c r="I6" s="1"/>
      <c r="J6" s="1"/>
      <c r="K6" s="1"/>
      <c r="L6" s="1"/>
      <c r="M6" s="1"/>
      <c r="N6" s="3"/>
      <c r="O6" s="1"/>
      <c r="P6" s="1"/>
    </row>
    <row r="7" spans="1:16" x14ac:dyDescent="0.2">
      <c r="A7" s="1" t="s">
        <v>9</v>
      </c>
      <c r="C7" s="1">
        <v>53086.171399999999</v>
      </c>
      <c r="E7" s="1"/>
      <c r="G7" s="1"/>
      <c r="H7" s="1"/>
      <c r="I7" s="1"/>
      <c r="J7" s="1"/>
      <c r="K7" s="1"/>
      <c r="L7" s="1"/>
      <c r="M7" s="1"/>
      <c r="N7" s="3"/>
      <c r="O7" s="1"/>
      <c r="P7" s="1"/>
    </row>
    <row r="8" spans="1:16" x14ac:dyDescent="0.2">
      <c r="A8" s="1" t="s">
        <v>10</v>
      </c>
      <c r="C8" s="1">
        <v>0.43872572399999998</v>
      </c>
      <c r="E8" s="1"/>
      <c r="F8" s="14"/>
      <c r="G8" s="1"/>
      <c r="H8" s="1"/>
      <c r="I8" s="1"/>
      <c r="J8" s="1"/>
      <c r="K8" s="1"/>
      <c r="L8" s="1"/>
      <c r="M8" s="1"/>
      <c r="N8" s="3"/>
      <c r="O8" s="1"/>
      <c r="P8" s="1"/>
    </row>
    <row r="9" spans="1:16" x14ac:dyDescent="0.2">
      <c r="E9" s="1"/>
      <c r="G9" s="1"/>
      <c r="H9" s="1"/>
      <c r="I9" s="1"/>
      <c r="J9" s="1"/>
      <c r="K9" s="1"/>
      <c r="L9" s="1"/>
      <c r="M9" s="1"/>
      <c r="N9" s="3"/>
      <c r="O9" s="1"/>
      <c r="P9" s="1"/>
    </row>
    <row r="10" spans="1:16" x14ac:dyDescent="0.2">
      <c r="C10" s="18" t="s">
        <v>917</v>
      </c>
      <c r="D10" s="18" t="s">
        <v>918</v>
      </c>
      <c r="E10" s="1"/>
      <c r="G10" s="1"/>
      <c r="H10" s="1"/>
      <c r="I10" s="1"/>
      <c r="J10" s="1"/>
      <c r="K10" s="1"/>
      <c r="L10" s="1"/>
      <c r="M10" s="1"/>
      <c r="N10" s="3"/>
      <c r="O10" s="1"/>
      <c r="P10" s="1"/>
    </row>
    <row r="11" spans="1:16" x14ac:dyDescent="0.2">
      <c r="A11" s="1" t="s">
        <v>16</v>
      </c>
      <c r="C11" s="1">
        <f>INTERCEPT(G137:G999,F137:F999)</f>
        <v>-4.1704064311108829E-3</v>
      </c>
      <c r="D11" s="1">
        <f>+E11*F11</f>
        <v>1.0909445394554917E-9</v>
      </c>
      <c r="E11" s="23">
        <v>1.0909445394554917</v>
      </c>
      <c r="F11" s="1">
        <v>1.0000000000000001E-9</v>
      </c>
      <c r="G11" s="1"/>
      <c r="H11" s="1"/>
      <c r="I11" s="1"/>
      <c r="J11" s="1"/>
      <c r="K11" s="1"/>
      <c r="L11" s="1"/>
      <c r="M11" s="1"/>
      <c r="N11" s="3"/>
      <c r="O11" s="1"/>
      <c r="P11" s="1"/>
    </row>
    <row r="12" spans="1:16" x14ac:dyDescent="0.2">
      <c r="A12" s="1" t="s">
        <v>17</v>
      </c>
      <c r="C12" s="1">
        <f>SLOPE(G137:G999,F137:F999)</f>
        <v>-9.5398849499621226E-7</v>
      </c>
      <c r="D12" s="1">
        <f>+E12*F12</f>
        <v>-7.5573362347101069E-7</v>
      </c>
      <c r="E12" s="24">
        <v>-7.5573362347101067</v>
      </c>
      <c r="F12" s="1">
        <v>9.9999999999999995E-8</v>
      </c>
      <c r="G12" s="1"/>
      <c r="H12" s="1"/>
      <c r="I12" s="1"/>
      <c r="J12" s="1"/>
      <c r="K12" s="1"/>
      <c r="L12" s="1"/>
      <c r="M12" s="1"/>
      <c r="N12" s="3"/>
      <c r="O12" s="1"/>
      <c r="P12" s="1"/>
    </row>
    <row r="13" spans="1:16" x14ac:dyDescent="0.2">
      <c r="A13" s="1" t="s">
        <v>18</v>
      </c>
      <c r="D13" s="1">
        <f>+E13*F13</f>
        <v>-1.2002585077598777E-10</v>
      </c>
      <c r="E13" s="25">
        <v>-1.2002585077598777</v>
      </c>
      <c r="F13" s="1">
        <v>1E-10</v>
      </c>
      <c r="G13" s="1"/>
      <c r="H13" s="1"/>
      <c r="I13" s="1"/>
      <c r="J13" s="1"/>
      <c r="K13" s="1"/>
      <c r="L13" s="1"/>
      <c r="M13" s="1"/>
      <c r="N13" s="3"/>
      <c r="O13" s="1"/>
      <c r="P13" s="1"/>
    </row>
    <row r="14" spans="1:16" x14ac:dyDescent="0.2">
      <c r="A14" s="1" t="s">
        <v>19</v>
      </c>
      <c r="E14" s="1">
        <f>SUM(R21:R784)</f>
        <v>4.121773637847174E-3</v>
      </c>
      <c r="G14" s="1"/>
      <c r="H14" s="1"/>
      <c r="I14" s="1"/>
      <c r="J14" s="1"/>
      <c r="K14" s="1"/>
      <c r="L14" s="1"/>
      <c r="M14" s="1"/>
      <c r="N14" s="3"/>
      <c r="O14" s="1"/>
      <c r="P14" s="1"/>
    </row>
    <row r="15" spans="1:16" x14ac:dyDescent="0.2">
      <c r="A15" s="9" t="s">
        <v>20</v>
      </c>
      <c r="C15" s="26">
        <f>(C7+C11)+(C8+C12)*INT(MAX(F21:F3533))</f>
        <v>57881.428965819323</v>
      </c>
      <c r="D15" s="27">
        <f>+C7+INT(MAX(F21:F1588))*C8+D11+D12*INT(MAX(F21:F4023))+D13*INT(MAX(F21:F4050)^2)</f>
        <v>57881.420962964439</v>
      </c>
      <c r="E15" s="1"/>
      <c r="G15" s="1"/>
      <c r="H15" s="1"/>
      <c r="I15" s="1"/>
      <c r="J15" s="1"/>
      <c r="K15" s="1"/>
      <c r="L15" s="1"/>
      <c r="M15" s="1"/>
      <c r="N15" s="3"/>
      <c r="O15" s="1"/>
      <c r="P15" s="1"/>
    </row>
    <row r="16" spans="1:16" x14ac:dyDescent="0.2">
      <c r="A16" s="9" t="s">
        <v>22</v>
      </c>
      <c r="C16" s="26">
        <f>+C8+C12</f>
        <v>0.43872477001150501</v>
      </c>
      <c r="D16" s="27">
        <f>+C8+D12+2*D13*F90</f>
        <v>0.43872953861072239</v>
      </c>
      <c r="E16" s="1"/>
      <c r="G16" s="1"/>
      <c r="H16" s="1"/>
      <c r="I16" s="1"/>
      <c r="J16" s="1"/>
      <c r="K16" s="1"/>
      <c r="L16" s="1"/>
      <c r="M16" s="1"/>
      <c r="N16" s="3"/>
      <c r="O16" s="1"/>
      <c r="P16" s="1"/>
    </row>
    <row r="17" spans="1:29" x14ac:dyDescent="0.2">
      <c r="A17" s="1" t="s">
        <v>24</v>
      </c>
      <c r="C17" s="1">
        <f>COUNT(C21:C4739)</f>
        <v>200</v>
      </c>
      <c r="E17" s="1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</row>
    <row r="18" spans="1:29" x14ac:dyDescent="0.2">
      <c r="A18" s="9" t="s">
        <v>919</v>
      </c>
      <c r="C18" s="30">
        <f>+C15</f>
        <v>57881.428965819323</v>
      </c>
      <c r="D18" s="31">
        <f>C16</f>
        <v>0.43872477001150501</v>
      </c>
      <c r="E18" s="15" t="s">
        <v>12</v>
      </c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</row>
    <row r="19" spans="1:29" x14ac:dyDescent="0.2">
      <c r="A19" s="9" t="s">
        <v>920</v>
      </c>
      <c r="C19" s="32">
        <f>+D15</f>
        <v>57881.420962964439</v>
      </c>
      <c r="D19" s="33">
        <f>+D16</f>
        <v>0.43872953861072239</v>
      </c>
      <c r="E19" s="15" t="s">
        <v>921</v>
      </c>
      <c r="G19" s="1"/>
      <c r="H19" s="1" t="s">
        <v>30</v>
      </c>
      <c r="I19" s="1" t="s">
        <v>31</v>
      </c>
      <c r="J19" s="1" t="s">
        <v>32</v>
      </c>
      <c r="K19" s="1"/>
      <c r="L19" s="1"/>
      <c r="M19" s="1"/>
      <c r="N19" s="3"/>
      <c r="O19" s="1"/>
      <c r="P19" s="1"/>
      <c r="Q19" s="1"/>
    </row>
    <row r="20" spans="1:29" x14ac:dyDescent="0.2">
      <c r="A20" s="18" t="s">
        <v>33</v>
      </c>
      <c r="B20" s="35" t="s">
        <v>34</v>
      </c>
      <c r="C20" s="35" t="s">
        <v>35</v>
      </c>
      <c r="D20" s="35" t="s">
        <v>36</v>
      </c>
      <c r="E20" s="35" t="s">
        <v>37</v>
      </c>
      <c r="F20" s="35" t="s">
        <v>38</v>
      </c>
      <c r="G20" s="35" t="s">
        <v>39</v>
      </c>
      <c r="H20" s="37" t="s">
        <v>73</v>
      </c>
      <c r="I20" s="37" t="s">
        <v>922</v>
      </c>
      <c r="J20" s="37" t="s">
        <v>75</v>
      </c>
      <c r="K20" s="37" t="s">
        <v>923</v>
      </c>
      <c r="L20" s="37" t="s">
        <v>95</v>
      </c>
      <c r="M20" s="37" t="s">
        <v>924</v>
      </c>
      <c r="N20" s="127" t="s">
        <v>925</v>
      </c>
      <c r="O20" s="37" t="s">
        <v>917</v>
      </c>
      <c r="P20" s="37" t="s">
        <v>926</v>
      </c>
      <c r="Q20" s="35" t="s">
        <v>49</v>
      </c>
    </row>
    <row r="21" spans="1:29" x14ac:dyDescent="0.2">
      <c r="A21" s="40" t="s">
        <v>53</v>
      </c>
      <c r="C21" s="1">
        <v>38045.002</v>
      </c>
      <c r="E21" s="41">
        <f t="shared" ref="E21:E52" si="0">+(C21-C$7)/C$8</f>
        <v>-34283.764496106909</v>
      </c>
      <c r="F21" s="42">
        <f t="shared" ref="F21:F26" si="1">ROUND(2*E21,0)/2+0.5</f>
        <v>-34283.5</v>
      </c>
      <c r="G21" s="41">
        <f t="shared" ref="G21:G52" si="2">+C21-(C$7+F21*C$8)</f>
        <v>-0.11604124600125942</v>
      </c>
      <c r="N21" s="45">
        <f t="shared" ref="N21:N40" si="3">G21</f>
        <v>-0.11604124600125942</v>
      </c>
      <c r="P21" s="41">
        <f>+D$11+D$12*F21+D$13*F21^2</f>
        <v>-0.11516419382477346</v>
      </c>
      <c r="Q21" s="134">
        <f t="shared" ref="Q21:Q52" si="4">C21-15018.5</f>
        <v>23026.502</v>
      </c>
      <c r="R21" s="1">
        <f>+(P21-G21)^2</f>
        <v>7.6922052027877335E-7</v>
      </c>
    </row>
    <row r="22" spans="1:29" x14ac:dyDescent="0.2">
      <c r="A22" s="27" t="s">
        <v>53</v>
      </c>
      <c r="C22" s="1">
        <v>38045.878499999999</v>
      </c>
      <c r="E22" s="41">
        <f t="shared" si="0"/>
        <v>-34281.766664769355</v>
      </c>
      <c r="F22" s="42">
        <f t="shared" si="1"/>
        <v>-34281.5</v>
      </c>
      <c r="G22" s="41">
        <f t="shared" si="2"/>
        <v>-0.11699269399832701</v>
      </c>
      <c r="N22" s="45">
        <f t="shared" si="3"/>
        <v>-0.11699269399832701</v>
      </c>
      <c r="P22" s="41">
        <f t="shared" ref="P22:P85" si="5">+D$11+D$12*F22+D$13*F22^2</f>
        <v>-0.11514924614710349</v>
      </c>
      <c r="Q22" s="134">
        <f t="shared" si="4"/>
        <v>23027.378499999999</v>
      </c>
      <c r="R22" s="1">
        <f t="shared" ref="R22:R84" si="6">+(P22-G22)^2</f>
        <v>3.3982999801806142E-6</v>
      </c>
    </row>
    <row r="23" spans="1:29" x14ac:dyDescent="0.2">
      <c r="A23" s="27" t="s">
        <v>53</v>
      </c>
      <c r="C23" s="1">
        <v>38046.974000000002</v>
      </c>
      <c r="E23" s="41">
        <f t="shared" si="0"/>
        <v>-34279.269660513448</v>
      </c>
      <c r="F23" s="42">
        <f t="shared" si="1"/>
        <v>-34279</v>
      </c>
      <c r="G23" s="41">
        <f t="shared" si="2"/>
        <v>-0.11830700399877969</v>
      </c>
      <c r="N23" s="45">
        <f t="shared" si="3"/>
        <v>-0.11830700399877969</v>
      </c>
      <c r="P23" s="41">
        <f t="shared" si="5"/>
        <v>-0.11513056290030683</v>
      </c>
      <c r="Q23" s="134">
        <f t="shared" si="4"/>
        <v>23028.474000000002</v>
      </c>
      <c r="R23" s="1">
        <f t="shared" si="6"/>
        <v>1.008977805206745E-5</v>
      </c>
    </row>
    <row r="24" spans="1:29" x14ac:dyDescent="0.2">
      <c r="A24" s="27" t="s">
        <v>53</v>
      </c>
      <c r="C24" s="1">
        <v>38089.970699999998</v>
      </c>
      <c r="E24" s="41">
        <f t="shared" si="0"/>
        <v>-34181.266061344519</v>
      </c>
      <c r="F24" s="42">
        <f t="shared" si="1"/>
        <v>-34181</v>
      </c>
      <c r="G24" s="41">
        <f t="shared" si="2"/>
        <v>-0.11672795600316022</v>
      </c>
      <c r="N24" s="45">
        <f t="shared" si="3"/>
        <v>-0.11672795600316022</v>
      </c>
      <c r="P24" s="41">
        <f t="shared" si="5"/>
        <v>-0.11439936176048282</v>
      </c>
      <c r="Q24" s="134">
        <f t="shared" si="4"/>
        <v>23071.470699999998</v>
      </c>
      <c r="R24" s="1">
        <f t="shared" si="6"/>
        <v>5.4223511470303126E-6</v>
      </c>
    </row>
    <row r="25" spans="1:29" x14ac:dyDescent="0.2">
      <c r="A25" s="27" t="s">
        <v>54</v>
      </c>
      <c r="C25" s="1">
        <v>38487.682500000003</v>
      </c>
      <c r="E25" s="41">
        <f t="shared" si="0"/>
        <v>-33274.75026287722</v>
      </c>
      <c r="F25" s="42">
        <f t="shared" si="1"/>
        <v>-33274.5</v>
      </c>
      <c r="G25" s="41">
        <f t="shared" si="2"/>
        <v>-0.10979676199349342</v>
      </c>
      <c r="N25" s="45">
        <f t="shared" si="3"/>
        <v>-0.10979676199349342</v>
      </c>
      <c r="P25" s="41">
        <f t="shared" si="5"/>
        <v>-0.107745044266291</v>
      </c>
      <c r="Q25" s="134">
        <f t="shared" si="4"/>
        <v>23469.182500000003</v>
      </c>
      <c r="R25" s="1">
        <f t="shared" si="6"/>
        <v>4.2095456321166555E-6</v>
      </c>
    </row>
    <row r="26" spans="1:29" x14ac:dyDescent="0.2">
      <c r="A26" s="27" t="s">
        <v>54</v>
      </c>
      <c r="C26" s="1">
        <v>38501.719499999999</v>
      </c>
      <c r="E26" s="41">
        <f t="shared" si="0"/>
        <v>-33242.755330207168</v>
      </c>
      <c r="F26" s="42">
        <f t="shared" si="1"/>
        <v>-33242.5</v>
      </c>
      <c r="G26" s="41">
        <f t="shared" si="2"/>
        <v>-0.11201992999849608</v>
      </c>
      <c r="N26" s="45">
        <f t="shared" si="3"/>
        <v>-0.11201992999849608</v>
      </c>
      <c r="P26" s="41">
        <f t="shared" si="5"/>
        <v>-0.10751374743772796</v>
      </c>
      <c r="Q26" s="134">
        <f t="shared" si="4"/>
        <v>23483.219499999999</v>
      </c>
      <c r="R26" s="1">
        <f t="shared" si="6"/>
        <v>2.0305681270970765E-5</v>
      </c>
    </row>
    <row r="27" spans="1:29" x14ac:dyDescent="0.2">
      <c r="A27" s="27" t="s">
        <v>55</v>
      </c>
      <c r="C27" s="1">
        <v>41333.517800000001</v>
      </c>
      <c r="E27" s="41">
        <f t="shared" si="0"/>
        <v>-26788.157058235312</v>
      </c>
      <c r="F27" s="1">
        <f t="shared" ref="F27:F58" si="7">ROUND(2*E27,0)/2</f>
        <v>-26788</v>
      </c>
      <c r="G27" s="41">
        <f t="shared" si="2"/>
        <v>-6.8905487998563331E-2</v>
      </c>
      <c r="N27" s="45">
        <f t="shared" si="3"/>
        <v>-6.8905487998563331E-2</v>
      </c>
      <c r="P27" s="41">
        <f t="shared" si="5"/>
        <v>-6.5885590321362875E-2</v>
      </c>
      <c r="Q27" s="134">
        <f t="shared" si="4"/>
        <v>26315.017800000001</v>
      </c>
      <c r="R27" s="1">
        <f t="shared" si="6"/>
        <v>9.1197819807607099E-6</v>
      </c>
    </row>
    <row r="28" spans="1:29" x14ac:dyDescent="0.2">
      <c r="A28" s="27" t="s">
        <v>55</v>
      </c>
      <c r="C28" s="1">
        <v>41336.589800000002</v>
      </c>
      <c r="E28" s="41">
        <f t="shared" si="0"/>
        <v>-26781.154961408185</v>
      </c>
      <c r="F28" s="1">
        <f t="shared" si="7"/>
        <v>-26781</v>
      </c>
      <c r="G28" s="41">
        <f t="shared" si="2"/>
        <v>-6.7985556001076475E-2</v>
      </c>
      <c r="N28" s="45">
        <f t="shared" si="3"/>
        <v>-6.7985556001076475E-2</v>
      </c>
      <c r="P28" s="41">
        <f t="shared" si="5"/>
        <v>-6.5845872803125635E-2</v>
      </c>
      <c r="Q28" s="134">
        <f t="shared" si="4"/>
        <v>26318.089800000002</v>
      </c>
      <c r="R28" s="1">
        <f t="shared" si="6"/>
        <v>4.5782441875931322E-6</v>
      </c>
    </row>
    <row r="29" spans="1:29" x14ac:dyDescent="0.2">
      <c r="A29" s="27" t="s">
        <v>56</v>
      </c>
      <c r="C29" s="1">
        <v>42074.538</v>
      </c>
      <c r="E29" s="41">
        <f t="shared" si="0"/>
        <v>-25099.128675664342</v>
      </c>
      <c r="F29" s="1">
        <f t="shared" si="7"/>
        <v>-25099</v>
      </c>
      <c r="G29" s="41">
        <f t="shared" si="2"/>
        <v>-5.6453323995810933E-2</v>
      </c>
      <c r="N29" s="45">
        <f t="shared" si="3"/>
        <v>-5.6453323995810933E-2</v>
      </c>
      <c r="P29" s="41">
        <f t="shared" si="5"/>
        <v>-5.6643301763253509E-2</v>
      </c>
      <c r="Q29" s="134">
        <f t="shared" si="4"/>
        <v>27056.038</v>
      </c>
      <c r="R29" s="1">
        <f t="shared" si="6"/>
        <v>3.609155212246536E-8</v>
      </c>
    </row>
    <row r="30" spans="1:29" x14ac:dyDescent="0.2">
      <c r="A30" s="52" t="s">
        <v>57</v>
      </c>
      <c r="B30" s="5" t="s">
        <v>58</v>
      </c>
      <c r="C30" s="1">
        <v>42091.430200000003</v>
      </c>
      <c r="E30" s="41">
        <f t="shared" si="0"/>
        <v>-25060.625804563027</v>
      </c>
      <c r="F30" s="1">
        <f t="shared" si="7"/>
        <v>-25060.5</v>
      </c>
      <c r="G30" s="41">
        <f t="shared" si="2"/>
        <v>-5.5193697997310665E-2</v>
      </c>
      <c r="N30" s="45">
        <f t="shared" si="3"/>
        <v>-5.5193697997310665E-2</v>
      </c>
      <c r="P30" s="41">
        <f t="shared" si="5"/>
        <v>-5.644061069627021E-2</v>
      </c>
      <c r="Q30" s="134">
        <f t="shared" si="4"/>
        <v>27072.930200000003</v>
      </c>
      <c r="R30" s="1">
        <f t="shared" si="6"/>
        <v>1.5547912788265788E-6</v>
      </c>
      <c r="Y30" s="1" t="s">
        <v>59</v>
      </c>
      <c r="AC30" s="1" t="s">
        <v>60</v>
      </c>
    </row>
    <row r="31" spans="1:29" x14ac:dyDescent="0.2">
      <c r="A31" s="52" t="s">
        <v>57</v>
      </c>
      <c r="B31" s="5"/>
      <c r="C31" s="1">
        <v>42096.474499999997</v>
      </c>
      <c r="E31" s="41">
        <f t="shared" si="0"/>
        <v>-25049.128188343941</v>
      </c>
      <c r="F31" s="1">
        <f t="shared" si="7"/>
        <v>-25049</v>
      </c>
      <c r="G31" s="41">
        <f t="shared" si="2"/>
        <v>-5.6239524004922714E-2</v>
      </c>
      <c r="N31" s="45">
        <f t="shared" si="3"/>
        <v>-5.6239524004922714E-2</v>
      </c>
      <c r="P31" s="41">
        <f t="shared" si="5"/>
        <v>-5.6380135626191354E-2</v>
      </c>
      <c r="Q31" s="134">
        <f t="shared" si="4"/>
        <v>27077.974499999997</v>
      </c>
      <c r="R31" s="1">
        <f t="shared" si="6"/>
        <v>1.9771628035795318E-8</v>
      </c>
      <c r="Y31" s="1" t="s">
        <v>59</v>
      </c>
      <c r="AC31" s="1" t="s">
        <v>60</v>
      </c>
    </row>
    <row r="32" spans="1:29" x14ac:dyDescent="0.2">
      <c r="A32" s="52" t="s">
        <v>57</v>
      </c>
      <c r="B32" s="5"/>
      <c r="C32" s="1">
        <v>42107.442499999997</v>
      </c>
      <c r="E32" s="41">
        <f t="shared" si="0"/>
        <v>-25024.128514515829</v>
      </c>
      <c r="F32" s="1">
        <f t="shared" si="7"/>
        <v>-25024</v>
      </c>
      <c r="G32" s="41">
        <f t="shared" si="2"/>
        <v>-5.6382624003163073E-2</v>
      </c>
      <c r="N32" s="45">
        <f t="shared" si="3"/>
        <v>-5.6382624003163073E-2</v>
      </c>
      <c r="P32" s="41">
        <f t="shared" si="5"/>
        <v>-5.6248777606130472E-2</v>
      </c>
      <c r="Q32" s="134">
        <f t="shared" si="4"/>
        <v>27088.942499999997</v>
      </c>
      <c r="R32" s="1">
        <f t="shared" si="6"/>
        <v>1.7914857998608718E-8</v>
      </c>
      <c r="Y32" s="1" t="s">
        <v>59</v>
      </c>
      <c r="AC32" s="1" t="s">
        <v>60</v>
      </c>
    </row>
    <row r="33" spans="1:29" x14ac:dyDescent="0.2">
      <c r="A33" s="52" t="s">
        <v>57</v>
      </c>
      <c r="B33" s="5" t="s">
        <v>58</v>
      </c>
      <c r="C33" s="1">
        <v>42108.539299999997</v>
      </c>
      <c r="E33" s="41">
        <f t="shared" si="0"/>
        <v>-25021.628547133023</v>
      </c>
      <c r="F33" s="1">
        <f t="shared" si="7"/>
        <v>-25021.5</v>
      </c>
      <c r="G33" s="41">
        <f t="shared" si="2"/>
        <v>-5.6396934007352684E-2</v>
      </c>
      <c r="N33" s="45">
        <f t="shared" si="3"/>
        <v>-5.6396934007352684E-2</v>
      </c>
      <c r="P33" s="41">
        <f t="shared" si="5"/>
        <v>-5.6235650055901629E-2</v>
      </c>
      <c r="Q33" s="134">
        <f t="shared" si="4"/>
        <v>27090.039299999997</v>
      </c>
      <c r="R33" s="1">
        <f t="shared" si="6"/>
        <v>2.6012512995666268E-8</v>
      </c>
      <c r="Y33" s="1" t="s">
        <v>59</v>
      </c>
      <c r="AC33" s="1" t="s">
        <v>60</v>
      </c>
    </row>
    <row r="34" spans="1:29" x14ac:dyDescent="0.2">
      <c r="A34" s="52" t="s">
        <v>57</v>
      </c>
      <c r="B34" s="5" t="s">
        <v>58</v>
      </c>
      <c r="C34" s="1">
        <v>42134.424899999998</v>
      </c>
      <c r="E34" s="41">
        <f t="shared" si="0"/>
        <v>-24962.626764050885</v>
      </c>
      <c r="F34" s="1">
        <f t="shared" si="7"/>
        <v>-24962.5</v>
      </c>
      <c r="G34" s="41">
        <f t="shared" si="2"/>
        <v>-5.5614650002098642E-2</v>
      </c>
      <c r="N34" s="45">
        <f t="shared" si="3"/>
        <v>-5.5614650002098642E-2</v>
      </c>
      <c r="P34" s="41">
        <f t="shared" si="5"/>
        <v>-5.5926275384300381E-2</v>
      </c>
      <c r="Q34" s="134">
        <f t="shared" si="4"/>
        <v>27115.924899999998</v>
      </c>
      <c r="R34" s="1">
        <f t="shared" si="6"/>
        <v>9.7110378832379537E-8</v>
      </c>
      <c r="Y34" s="1" t="s">
        <v>59</v>
      </c>
      <c r="AC34" s="1" t="s">
        <v>60</v>
      </c>
    </row>
    <row r="35" spans="1:29" x14ac:dyDescent="0.2">
      <c r="A35" s="52" t="s">
        <v>57</v>
      </c>
      <c r="B35" s="5"/>
      <c r="C35" s="1">
        <v>42140.347000000002</v>
      </c>
      <c r="E35" s="41">
        <f t="shared" si="0"/>
        <v>-24949.128353367305</v>
      </c>
      <c r="F35" s="1">
        <f t="shared" si="7"/>
        <v>-24949</v>
      </c>
      <c r="G35" s="41">
        <f t="shared" si="2"/>
        <v>-5.6311923995963298E-2</v>
      </c>
      <c r="N35" s="45">
        <f t="shared" si="3"/>
        <v>-5.6311923995963298E-2</v>
      </c>
      <c r="P35" s="41">
        <f t="shared" si="5"/>
        <v>-5.5855603739828674E-2</v>
      </c>
      <c r="Q35" s="134">
        <f t="shared" si="4"/>
        <v>27121.847000000002</v>
      </c>
      <c r="R35" s="1">
        <f t="shared" si="6"/>
        <v>2.0822817615876847E-7</v>
      </c>
      <c r="Y35" s="1" t="s">
        <v>59</v>
      </c>
      <c r="AC35" s="1" t="s">
        <v>60</v>
      </c>
    </row>
    <row r="36" spans="1:29" x14ac:dyDescent="0.2">
      <c r="A36" s="52" t="s">
        <v>57</v>
      </c>
      <c r="B36" s="5" t="s">
        <v>58</v>
      </c>
      <c r="C36" s="1">
        <v>42148.464800000002</v>
      </c>
      <c r="E36" s="41">
        <f t="shared" si="0"/>
        <v>-24930.625221328482</v>
      </c>
      <c r="F36" s="1">
        <f t="shared" si="7"/>
        <v>-24930.5</v>
      </c>
      <c r="G36" s="41">
        <f t="shared" si="2"/>
        <v>-5.4937818000325933E-2</v>
      </c>
      <c r="N36" s="45">
        <f t="shared" si="3"/>
        <v>-5.4937818000325933E-2</v>
      </c>
      <c r="P36" s="41">
        <f t="shared" si="5"/>
        <v>-5.575882846752294E-2</v>
      </c>
      <c r="Q36" s="134">
        <f t="shared" si="4"/>
        <v>27129.964800000002</v>
      </c>
      <c r="R36" s="1">
        <f t="shared" si="6"/>
        <v>6.7405818724704815E-7</v>
      </c>
      <c r="Y36" s="1" t="s">
        <v>59</v>
      </c>
      <c r="AC36" s="1" t="s">
        <v>60</v>
      </c>
    </row>
    <row r="37" spans="1:29" x14ac:dyDescent="0.2">
      <c r="A37" s="52" t="s">
        <v>61</v>
      </c>
      <c r="B37" s="5"/>
      <c r="C37" s="1">
        <v>42151.753900000003</v>
      </c>
      <c r="E37" s="41">
        <f t="shared" si="0"/>
        <v>-24923.128282306956</v>
      </c>
      <c r="F37" s="1">
        <f t="shared" si="7"/>
        <v>-24923</v>
      </c>
      <c r="G37" s="41">
        <f t="shared" si="2"/>
        <v>-5.6280747994605917E-2</v>
      </c>
      <c r="N37" s="45">
        <f t="shared" si="3"/>
        <v>-5.6280747994605917E-2</v>
      </c>
      <c r="P37" s="41">
        <f t="shared" si="5"/>
        <v>-5.5719618654061512E-2</v>
      </c>
      <c r="Q37" s="134">
        <f t="shared" si="4"/>
        <v>27133.253900000003</v>
      </c>
      <c r="R37" s="1">
        <f t="shared" si="6"/>
        <v>3.1486613681979959E-7</v>
      </c>
      <c r="Y37" s="1" t="s">
        <v>59</v>
      </c>
      <c r="AC37" s="1" t="s">
        <v>60</v>
      </c>
    </row>
    <row r="38" spans="1:29" x14ac:dyDescent="0.2">
      <c r="A38" s="52" t="s">
        <v>61</v>
      </c>
      <c r="B38" s="5" t="s">
        <v>58</v>
      </c>
      <c r="C38" s="1">
        <v>42152.849499999997</v>
      </c>
      <c r="E38" s="41">
        <f t="shared" si="0"/>
        <v>-24920.631050118234</v>
      </c>
      <c r="F38" s="1">
        <f t="shared" si="7"/>
        <v>-24920.5</v>
      </c>
      <c r="G38" s="41">
        <f t="shared" si="2"/>
        <v>-5.7495058004860766E-2</v>
      </c>
      <c r="N38" s="45">
        <f t="shared" si="3"/>
        <v>-5.7495058004860766E-2</v>
      </c>
      <c r="P38" s="41">
        <f t="shared" si="5"/>
        <v>-5.5706551716887306E-2</v>
      </c>
      <c r="Q38" s="134">
        <f t="shared" si="4"/>
        <v>27134.349499999997</v>
      </c>
      <c r="R38" s="1">
        <f t="shared" si="6"/>
        <v>3.1987547421206041E-6</v>
      </c>
      <c r="Y38" s="1" t="s">
        <v>59</v>
      </c>
      <c r="AC38" s="1" t="s">
        <v>60</v>
      </c>
    </row>
    <row r="39" spans="1:29" x14ac:dyDescent="0.2">
      <c r="A39" s="52" t="s">
        <v>61</v>
      </c>
      <c r="B39" s="5" t="s">
        <v>58</v>
      </c>
      <c r="C39" s="1">
        <v>42153.7287</v>
      </c>
      <c r="E39" s="41">
        <f t="shared" si="0"/>
        <v>-24918.627064594006</v>
      </c>
      <c r="F39" s="1">
        <f t="shared" si="7"/>
        <v>-24918.5</v>
      </c>
      <c r="G39" s="41">
        <f t="shared" si="2"/>
        <v>-5.5746505997376516E-2</v>
      </c>
      <c r="N39" s="45">
        <f t="shared" si="3"/>
        <v>-5.5746505997376516E-2</v>
      </c>
      <c r="P39" s="41">
        <f t="shared" si="5"/>
        <v>-5.5696099247380601E-2</v>
      </c>
      <c r="Q39" s="134">
        <f t="shared" si="4"/>
        <v>27135.2287</v>
      </c>
      <c r="R39" s="1">
        <f t="shared" si="6"/>
        <v>2.5408404451507205E-9</v>
      </c>
      <c r="Y39" s="1" t="s">
        <v>59</v>
      </c>
      <c r="AC39" s="1" t="s">
        <v>60</v>
      </c>
    </row>
    <row r="40" spans="1:29" x14ac:dyDescent="0.2">
      <c r="A40" s="52" t="s">
        <v>57</v>
      </c>
      <c r="B40" s="5"/>
      <c r="C40" s="1">
        <v>42461.5</v>
      </c>
      <c r="E40" s="41">
        <f t="shared" si="0"/>
        <v>-24217.115201569533</v>
      </c>
      <c r="F40" s="1">
        <f t="shared" si="7"/>
        <v>-24217</v>
      </c>
      <c r="G40" s="41">
        <f t="shared" si="2"/>
        <v>-5.0541892000182997E-2</v>
      </c>
      <c r="N40" s="45">
        <f t="shared" si="3"/>
        <v>-5.0541892000182997E-2</v>
      </c>
      <c r="P40" s="41">
        <f t="shared" si="5"/>
        <v>-5.208912895539683E-2</v>
      </c>
      <c r="Q40" s="134">
        <f t="shared" si="4"/>
        <v>27443</v>
      </c>
      <c r="R40" s="1">
        <f t="shared" si="6"/>
        <v>2.39394219557937E-6</v>
      </c>
      <c r="Y40" s="1" t="s">
        <v>59</v>
      </c>
      <c r="AC40" s="1" t="s">
        <v>60</v>
      </c>
    </row>
    <row r="41" spans="1:29" x14ac:dyDescent="0.2">
      <c r="A41" s="52" t="s">
        <v>62</v>
      </c>
      <c r="B41" s="5" t="s">
        <v>58</v>
      </c>
      <c r="C41" s="7">
        <v>42897.421000000002</v>
      </c>
      <c r="D41" s="7" t="s">
        <v>63</v>
      </c>
      <c r="E41" s="41">
        <f t="shared" si="0"/>
        <v>-23223.508088620758</v>
      </c>
      <c r="F41" s="1">
        <f t="shared" si="7"/>
        <v>-23223.5</v>
      </c>
      <c r="G41" s="41">
        <f t="shared" si="2"/>
        <v>-3.5486859997035936E-3</v>
      </c>
      <c r="M41" s="128">
        <f>G41</f>
        <v>-3.5486859997035936E-3</v>
      </c>
      <c r="P41" s="41">
        <f t="shared" si="5"/>
        <v>-4.7182875498006323E-2</v>
      </c>
      <c r="Q41" s="134">
        <f t="shared" si="4"/>
        <v>27878.921000000002</v>
      </c>
      <c r="Z41" s="1">
        <v>21</v>
      </c>
      <c r="AA41" s="1" t="s">
        <v>122</v>
      </c>
      <c r="AC41" s="1" t="s">
        <v>120</v>
      </c>
    </row>
    <row r="42" spans="1:29" x14ac:dyDescent="0.2">
      <c r="A42" s="52" t="s">
        <v>62</v>
      </c>
      <c r="B42" s="5"/>
      <c r="C42" s="7">
        <v>42898.52</v>
      </c>
      <c r="D42" s="7" t="s">
        <v>63</v>
      </c>
      <c r="E42" s="41">
        <f t="shared" si="0"/>
        <v>-23221.003106715492</v>
      </c>
      <c r="F42" s="1">
        <f t="shared" si="7"/>
        <v>-23221</v>
      </c>
      <c r="G42" s="41">
        <f t="shared" si="2"/>
        <v>-1.3629960012622178E-3</v>
      </c>
      <c r="M42" s="128">
        <f>G42</f>
        <v>-1.3629960012622178E-3</v>
      </c>
      <c r="P42" s="41">
        <f t="shared" si="5"/>
        <v>-4.7170828480499097E-2</v>
      </c>
      <c r="Q42" s="134">
        <f t="shared" si="4"/>
        <v>27880.019999999997</v>
      </c>
      <c r="Z42" s="1">
        <v>23</v>
      </c>
      <c r="AA42" s="1" t="s">
        <v>122</v>
      </c>
      <c r="AC42" s="1" t="s">
        <v>120</v>
      </c>
    </row>
    <row r="43" spans="1:29" x14ac:dyDescent="0.2">
      <c r="A43" s="52" t="s">
        <v>61</v>
      </c>
      <c r="B43" s="5"/>
      <c r="C43" s="1">
        <v>43159.523999999998</v>
      </c>
      <c r="E43" s="41">
        <f t="shared" si="0"/>
        <v>-22626.08927850331</v>
      </c>
      <c r="F43" s="1">
        <f t="shared" si="7"/>
        <v>-22626</v>
      </c>
      <c r="G43" s="41">
        <f t="shared" si="2"/>
        <v>-3.9168776005681138E-2</v>
      </c>
      <c r="N43" s="45">
        <f t="shared" ref="N43:N62" si="8">G43</f>
        <v>-3.9168776005681138E-2</v>
      </c>
      <c r="P43" s="41">
        <f t="shared" si="5"/>
        <v>-4.4346309004050947E-2</v>
      </c>
      <c r="Q43" s="134">
        <f t="shared" si="4"/>
        <v>28141.023999999998</v>
      </c>
      <c r="R43" s="1">
        <f t="shared" si="6"/>
        <v>2.6806847949208266E-5</v>
      </c>
      <c r="Y43" s="1" t="s">
        <v>92</v>
      </c>
      <c r="AC43" s="1" t="s">
        <v>60</v>
      </c>
    </row>
    <row r="44" spans="1:29" x14ac:dyDescent="0.2">
      <c r="A44" s="52" t="s">
        <v>61</v>
      </c>
      <c r="B44" s="5"/>
      <c r="C44" s="1">
        <v>43173.561000000002</v>
      </c>
      <c r="E44" s="41">
        <f t="shared" si="0"/>
        <v>-22594.094345833248</v>
      </c>
      <c r="F44" s="1">
        <f t="shared" si="7"/>
        <v>-22594</v>
      </c>
      <c r="G44" s="41">
        <f t="shared" si="2"/>
        <v>-4.1391943996131886E-2</v>
      </c>
      <c r="N44" s="45">
        <f t="shared" si="8"/>
        <v>-4.1391943996131886E-2</v>
      </c>
      <c r="P44" s="41">
        <f t="shared" si="5"/>
        <v>-4.419681027289514E-2</v>
      </c>
      <c r="Q44" s="134">
        <f t="shared" si="4"/>
        <v>28155.061000000002</v>
      </c>
      <c r="R44" s="1">
        <f t="shared" si="6"/>
        <v>7.8672748305237607E-6</v>
      </c>
      <c r="Y44" s="1" t="s">
        <v>92</v>
      </c>
      <c r="AC44" s="1" t="s">
        <v>60</v>
      </c>
    </row>
    <row r="45" spans="1:29" x14ac:dyDescent="0.2">
      <c r="A45" s="52" t="s">
        <v>61</v>
      </c>
      <c r="B45" s="5"/>
      <c r="C45" s="1">
        <v>43200.546999999999</v>
      </c>
      <c r="E45" s="41">
        <f t="shared" si="0"/>
        <v>-22532.58438978609</v>
      </c>
      <c r="F45" s="1">
        <f t="shared" si="7"/>
        <v>-22532.5</v>
      </c>
      <c r="G45" s="41">
        <f t="shared" si="2"/>
        <v>-3.7023969998699613E-2</v>
      </c>
      <c r="N45" s="45">
        <f t="shared" si="8"/>
        <v>-3.7023969998699613E-2</v>
      </c>
      <c r="P45" s="41">
        <f t="shared" si="5"/>
        <v>-4.3910182577603485E-2</v>
      </c>
      <c r="Q45" s="134">
        <f t="shared" si="4"/>
        <v>28182.046999999999</v>
      </c>
      <c r="R45" s="1">
        <f t="shared" si="6"/>
        <v>4.7419923681853912E-5</v>
      </c>
      <c r="Y45" s="1" t="s">
        <v>92</v>
      </c>
      <c r="AC45" s="1" t="s">
        <v>60</v>
      </c>
    </row>
    <row r="46" spans="1:29" x14ac:dyDescent="0.2">
      <c r="A46" s="52" t="s">
        <v>61</v>
      </c>
      <c r="B46" s="5" t="s">
        <v>58</v>
      </c>
      <c r="C46" s="1">
        <v>43201.417999999998</v>
      </c>
      <c r="E46" s="41">
        <f t="shared" si="0"/>
        <v>-22530.599094754703</v>
      </c>
      <c r="F46" s="1">
        <f t="shared" si="7"/>
        <v>-22530.5</v>
      </c>
      <c r="G46" s="41">
        <f t="shared" si="2"/>
        <v>-4.3475418002344668E-2</v>
      </c>
      <c r="N46" s="45">
        <f t="shared" si="8"/>
        <v>-4.3475418002344668E-2</v>
      </c>
      <c r="P46" s="41">
        <f t="shared" si="5"/>
        <v>-4.3900876595023383E-2</v>
      </c>
      <c r="Q46" s="134">
        <f t="shared" si="4"/>
        <v>28182.917999999998</v>
      </c>
      <c r="R46" s="1">
        <f t="shared" si="6"/>
        <v>1.8101501408415292E-7</v>
      </c>
      <c r="Y46" s="1" t="s">
        <v>92</v>
      </c>
      <c r="AC46" s="1" t="s">
        <v>60</v>
      </c>
    </row>
    <row r="47" spans="1:29" x14ac:dyDescent="0.2">
      <c r="A47" s="52" t="s">
        <v>61</v>
      </c>
      <c r="B47" s="5" t="s">
        <v>58</v>
      </c>
      <c r="C47" s="1">
        <v>43215.466999999997</v>
      </c>
      <c r="E47" s="41">
        <f t="shared" si="0"/>
        <v>-22498.576810143921</v>
      </c>
      <c r="F47" s="1">
        <f t="shared" si="7"/>
        <v>-22498.5</v>
      </c>
      <c r="G47" s="41">
        <f t="shared" si="2"/>
        <v>-3.3698586004902609E-2</v>
      </c>
      <c r="N47" s="45">
        <f t="shared" si="8"/>
        <v>-3.3698586004902609E-2</v>
      </c>
      <c r="P47" s="41">
        <f t="shared" si="5"/>
        <v>-4.3752111461867527E-2</v>
      </c>
      <c r="Q47" s="134">
        <f t="shared" si="4"/>
        <v>28196.966999999997</v>
      </c>
      <c r="R47" s="1">
        <f t="shared" si="6"/>
        <v>1.0107337411384166E-4</v>
      </c>
      <c r="Y47" s="1" t="s">
        <v>92</v>
      </c>
      <c r="AC47" s="1" t="s">
        <v>60</v>
      </c>
    </row>
    <row r="48" spans="1:29" x14ac:dyDescent="0.2">
      <c r="A48" s="52" t="s">
        <v>61</v>
      </c>
      <c r="B48" s="5" t="s">
        <v>58</v>
      </c>
      <c r="C48" s="1">
        <v>43230.381999999998</v>
      </c>
      <c r="E48" s="41">
        <f t="shared" si="0"/>
        <v>-22464.580627143718</v>
      </c>
      <c r="F48" s="1">
        <f t="shared" si="7"/>
        <v>-22464.5</v>
      </c>
      <c r="G48" s="41">
        <f t="shared" si="2"/>
        <v>-3.5373202001210302E-2</v>
      </c>
      <c r="N48" s="45">
        <f t="shared" si="8"/>
        <v>-3.5373202001210302E-2</v>
      </c>
      <c r="P48" s="41">
        <f t="shared" si="5"/>
        <v>-4.3594317845898553E-2</v>
      </c>
      <c r="Q48" s="134">
        <f t="shared" si="4"/>
        <v>28211.881999999998</v>
      </c>
      <c r="R48" s="1">
        <f t="shared" si="6"/>
        <v>6.7586745731784212E-5</v>
      </c>
      <c r="Y48" s="1" t="s">
        <v>92</v>
      </c>
      <c r="AC48" s="1" t="s">
        <v>60</v>
      </c>
    </row>
    <row r="49" spans="1:29" x14ac:dyDescent="0.2">
      <c r="A49" s="52" t="s">
        <v>61</v>
      </c>
      <c r="B49" s="5"/>
      <c r="C49" s="1">
        <v>43246.389000000003</v>
      </c>
      <c r="E49" s="41">
        <f t="shared" si="0"/>
        <v>-22428.095417536988</v>
      </c>
      <c r="F49" s="1">
        <f t="shared" si="7"/>
        <v>-22428</v>
      </c>
      <c r="G49" s="41">
        <f t="shared" si="2"/>
        <v>-4.1862127996864729E-2</v>
      </c>
      <c r="N49" s="45">
        <f t="shared" si="8"/>
        <v>-4.1862127996864729E-2</v>
      </c>
      <c r="P49" s="41">
        <f t="shared" si="5"/>
        <v>-4.3425230614687664E-2</v>
      </c>
      <c r="Q49" s="134">
        <f t="shared" si="4"/>
        <v>28227.889000000003</v>
      </c>
      <c r="R49" s="1">
        <f t="shared" si="6"/>
        <v>2.4432897938449138E-6</v>
      </c>
      <c r="Y49" s="1" t="s">
        <v>92</v>
      </c>
      <c r="AC49" s="1" t="s">
        <v>60</v>
      </c>
    </row>
    <row r="50" spans="1:29" x14ac:dyDescent="0.2">
      <c r="A50" s="52" t="s">
        <v>61</v>
      </c>
      <c r="B50" s="5"/>
      <c r="C50" s="1">
        <v>43246.392999999996</v>
      </c>
      <c r="E50" s="41">
        <f t="shared" si="0"/>
        <v>-22428.086300223425</v>
      </c>
      <c r="F50" s="1">
        <f t="shared" si="7"/>
        <v>-22428</v>
      </c>
      <c r="G50" s="41">
        <f t="shared" si="2"/>
        <v>-3.7862128003325779E-2</v>
      </c>
      <c r="N50" s="45">
        <f t="shared" si="8"/>
        <v>-3.7862128003325779E-2</v>
      </c>
      <c r="P50" s="41">
        <f t="shared" si="5"/>
        <v>-4.3425230614687664E-2</v>
      </c>
      <c r="Q50" s="134">
        <f t="shared" si="4"/>
        <v>28227.892999999996</v>
      </c>
      <c r="R50" s="1">
        <f t="shared" si="6"/>
        <v>3.0948110664541423E-5</v>
      </c>
      <c r="Y50" s="1" t="s">
        <v>92</v>
      </c>
      <c r="AC50" s="1" t="s">
        <v>60</v>
      </c>
    </row>
    <row r="51" spans="1:29" x14ac:dyDescent="0.2">
      <c r="A51" s="52" t="s">
        <v>61</v>
      </c>
      <c r="B51" s="5" t="s">
        <v>58</v>
      </c>
      <c r="C51" s="1">
        <v>43248.368000000002</v>
      </c>
      <c r="E51" s="41">
        <f t="shared" si="0"/>
        <v>-22423.584626644773</v>
      </c>
      <c r="F51" s="1">
        <f t="shared" si="7"/>
        <v>-22423.5</v>
      </c>
      <c r="G51" s="41">
        <f t="shared" si="2"/>
        <v>-3.7127885996596888E-2</v>
      </c>
      <c r="N51" s="45">
        <f t="shared" si="8"/>
        <v>-3.7127885996596888E-2</v>
      </c>
      <c r="P51" s="41">
        <f t="shared" si="5"/>
        <v>-4.3404406388485924E-2</v>
      </c>
      <c r="Q51" s="134">
        <f t="shared" si="4"/>
        <v>28229.868000000002</v>
      </c>
      <c r="R51" s="1">
        <f t="shared" si="6"/>
        <v>3.9394708229798893E-5</v>
      </c>
      <c r="Y51" s="1" t="s">
        <v>92</v>
      </c>
      <c r="AC51" s="1" t="s">
        <v>60</v>
      </c>
    </row>
    <row r="52" spans="1:29" x14ac:dyDescent="0.2">
      <c r="A52" s="52" t="s">
        <v>61</v>
      </c>
      <c r="B52" s="5"/>
      <c r="C52" s="1">
        <v>43249.47</v>
      </c>
      <c r="E52" s="41">
        <f t="shared" si="0"/>
        <v>-22421.072806754313</v>
      </c>
      <c r="F52" s="1">
        <f t="shared" si="7"/>
        <v>-22421</v>
      </c>
      <c r="G52" s="41">
        <f t="shared" si="2"/>
        <v>-3.194219600118231E-2</v>
      </c>
      <c r="N52" s="45">
        <f t="shared" si="8"/>
        <v>-3.194219600118231E-2</v>
      </c>
      <c r="P52" s="41">
        <f t="shared" si="5"/>
        <v>-4.3392839474381786E-2</v>
      </c>
      <c r="Q52" s="134">
        <f t="shared" si="4"/>
        <v>28230.97</v>
      </c>
      <c r="R52" s="1">
        <f t="shared" si="6"/>
        <v>1.3111723595032575E-4</v>
      </c>
      <c r="Y52" s="1" t="s">
        <v>92</v>
      </c>
      <c r="AC52" s="1" t="s">
        <v>60</v>
      </c>
    </row>
    <row r="53" spans="1:29" x14ac:dyDescent="0.2">
      <c r="A53" s="52" t="s">
        <v>61</v>
      </c>
      <c r="B53" s="5"/>
      <c r="C53" s="1">
        <v>43250.341</v>
      </c>
      <c r="E53" s="41">
        <f t="shared" ref="E53:E84" si="9">+(C53-C$7)/C$8</f>
        <v>-22419.087511722926</v>
      </c>
      <c r="F53" s="1">
        <f t="shared" si="7"/>
        <v>-22419</v>
      </c>
      <c r="G53" s="41">
        <f t="shared" ref="G53:G84" si="10">+C53-(C$7+F53*C$8)</f>
        <v>-3.8393643997551408E-2</v>
      </c>
      <c r="N53" s="45">
        <f t="shared" si="8"/>
        <v>-3.8393643997551408E-2</v>
      </c>
      <c r="P53" s="41">
        <f t="shared" si="5"/>
        <v>-4.3383587023331144E-2</v>
      </c>
      <c r="Q53" s="134">
        <f t="shared" ref="Q53:Q84" si="11">C53-15018.5</f>
        <v>28231.841</v>
      </c>
      <c r="R53" s="1">
        <f t="shared" si="6"/>
        <v>2.4899531400527829E-5</v>
      </c>
      <c r="Y53" s="1" t="s">
        <v>92</v>
      </c>
      <c r="AC53" s="1" t="s">
        <v>60</v>
      </c>
    </row>
    <row r="54" spans="1:29" x14ac:dyDescent="0.2">
      <c r="A54" s="52" t="s">
        <v>61</v>
      </c>
      <c r="B54" s="5"/>
      <c r="C54" s="1">
        <v>43250.341999999997</v>
      </c>
      <c r="E54" s="41">
        <f t="shared" si="9"/>
        <v>-22419.08523239454</v>
      </c>
      <c r="F54" s="1">
        <f t="shared" si="7"/>
        <v>-22419</v>
      </c>
      <c r="G54" s="41">
        <f t="shared" si="10"/>
        <v>-3.739364400098566E-2</v>
      </c>
      <c r="N54" s="45">
        <f t="shared" si="8"/>
        <v>-3.739364400098566E-2</v>
      </c>
      <c r="P54" s="41">
        <f t="shared" si="5"/>
        <v>-4.3383587023331144E-2</v>
      </c>
      <c r="Q54" s="134">
        <f t="shared" si="11"/>
        <v>28231.841999999997</v>
      </c>
      <c r="R54" s="1">
        <f t="shared" si="6"/>
        <v>3.5879417410945353E-5</v>
      </c>
      <c r="Y54" s="1" t="s">
        <v>92</v>
      </c>
      <c r="AC54" s="1" t="s">
        <v>60</v>
      </c>
    </row>
    <row r="55" spans="1:29" x14ac:dyDescent="0.2">
      <c r="A55" s="52" t="s">
        <v>61</v>
      </c>
      <c r="B55" s="5" t="s">
        <v>58</v>
      </c>
      <c r="C55" s="1">
        <v>43259.334999999999</v>
      </c>
      <c r="E55" s="41">
        <f t="shared" si="9"/>
        <v>-22398.587232145066</v>
      </c>
      <c r="F55" s="1">
        <f t="shared" si="7"/>
        <v>-22398.5</v>
      </c>
      <c r="G55" s="41">
        <f t="shared" si="10"/>
        <v>-3.8270985998678952E-2</v>
      </c>
      <c r="N55" s="45">
        <f t="shared" si="8"/>
        <v>-3.8270985998678952E-2</v>
      </c>
      <c r="P55" s="41">
        <f t="shared" si="5"/>
        <v>-4.3288804761985669E-2</v>
      </c>
      <c r="Q55" s="134">
        <f t="shared" si="11"/>
        <v>28240.834999999999</v>
      </c>
      <c r="R55" s="1">
        <f t="shared" si="6"/>
        <v>2.5178505141392947E-5</v>
      </c>
      <c r="Y55" s="1" t="s">
        <v>92</v>
      </c>
      <c r="AC55" s="1" t="s">
        <v>60</v>
      </c>
    </row>
    <row r="56" spans="1:29" x14ac:dyDescent="0.2">
      <c r="A56" s="52" t="s">
        <v>61</v>
      </c>
      <c r="B56" s="5" t="s">
        <v>58</v>
      </c>
      <c r="C56" s="1">
        <v>43273.366999999998</v>
      </c>
      <c r="E56" s="41">
        <f t="shared" si="9"/>
        <v>-22366.603696116988</v>
      </c>
      <c r="F56" s="1">
        <f t="shared" si="7"/>
        <v>-22366.5</v>
      </c>
      <c r="G56" s="41">
        <f t="shared" si="10"/>
        <v>-4.549415400106227E-2</v>
      </c>
      <c r="N56" s="45">
        <f t="shared" si="8"/>
        <v>-4.549415400106227E-2</v>
      </c>
      <c r="P56" s="41">
        <f t="shared" si="5"/>
        <v>-4.314105360721715E-2</v>
      </c>
      <c r="Q56" s="134">
        <f t="shared" si="11"/>
        <v>28254.866999999998</v>
      </c>
      <c r="R56" s="1">
        <f t="shared" si="6"/>
        <v>5.5370814635140593E-6</v>
      </c>
      <c r="Y56" s="1" t="s">
        <v>92</v>
      </c>
      <c r="AC56" s="1" t="s">
        <v>60</v>
      </c>
    </row>
    <row r="57" spans="1:29" x14ac:dyDescent="0.2">
      <c r="A57" s="52" t="s">
        <v>61</v>
      </c>
      <c r="B57" s="5"/>
      <c r="C57" s="1">
        <v>43580.700700000001</v>
      </c>
      <c r="E57" s="41">
        <f t="shared" si="9"/>
        <v>-21666.089267197833</v>
      </c>
      <c r="F57" s="1">
        <f t="shared" si="7"/>
        <v>-21666</v>
      </c>
      <c r="G57" s="41">
        <f t="shared" si="10"/>
        <v>-3.9163815999927465E-2</v>
      </c>
      <c r="N57" s="45">
        <f t="shared" si="8"/>
        <v>-3.9163815999927465E-2</v>
      </c>
      <c r="P57" s="41">
        <f t="shared" si="5"/>
        <v>-3.9968275699315874E-2</v>
      </c>
      <c r="Q57" s="134">
        <f t="shared" si="11"/>
        <v>28562.200700000001</v>
      </c>
      <c r="R57" s="1">
        <f t="shared" si="6"/>
        <v>6.4715540794008888E-7</v>
      </c>
      <c r="Y57" s="1" t="s">
        <v>59</v>
      </c>
      <c r="AC57" s="1" t="s">
        <v>60</v>
      </c>
    </row>
    <row r="58" spans="1:29" x14ac:dyDescent="0.2">
      <c r="A58" s="52" t="s">
        <v>61</v>
      </c>
      <c r="B58" s="5"/>
      <c r="C58" s="1">
        <v>43615.347000000002</v>
      </c>
      <c r="E58" s="41">
        <f t="shared" si="9"/>
        <v>-21587.118971852215</v>
      </c>
      <c r="F58" s="1">
        <f t="shared" si="7"/>
        <v>-21587</v>
      </c>
      <c r="G58" s="41">
        <f t="shared" si="10"/>
        <v>-5.2196012002241332E-2</v>
      </c>
      <c r="N58" s="45">
        <f t="shared" si="8"/>
        <v>-5.2196012002241332E-2</v>
      </c>
      <c r="P58" s="41">
        <f t="shared" si="5"/>
        <v>-3.9617851883804595E-2</v>
      </c>
      <c r="Q58" s="134">
        <f t="shared" si="11"/>
        <v>28596.847000000002</v>
      </c>
      <c r="R58" s="1">
        <f t="shared" si="6"/>
        <v>1.5821011196503248E-4</v>
      </c>
      <c r="Y58" s="1" t="s">
        <v>92</v>
      </c>
      <c r="AC58" s="1" t="s">
        <v>60</v>
      </c>
    </row>
    <row r="59" spans="1:29" x14ac:dyDescent="0.2">
      <c r="A59" s="52" t="s">
        <v>61</v>
      </c>
      <c r="B59" s="5" t="s">
        <v>58</v>
      </c>
      <c r="C59" s="1">
        <v>43621.722000000002</v>
      </c>
      <c r="E59" s="41">
        <f t="shared" si="9"/>
        <v>-21572.588253338887</v>
      </c>
      <c r="F59" s="1">
        <f t="shared" ref="F59:F90" si="12">ROUND(2*E59,0)/2</f>
        <v>-21572.5</v>
      </c>
      <c r="G59" s="41">
        <f t="shared" si="10"/>
        <v>-3.8719009993656073E-2</v>
      </c>
      <c r="N59" s="45">
        <f t="shared" si="8"/>
        <v>-3.8719009993656073E-2</v>
      </c>
      <c r="P59" s="41">
        <f t="shared" si="5"/>
        <v>-3.9553696313599715E-2</v>
      </c>
      <c r="Q59" s="134">
        <f t="shared" si="11"/>
        <v>28603.222000000002</v>
      </c>
      <c r="R59" s="1">
        <f t="shared" si="6"/>
        <v>6.9670125270106019E-7</v>
      </c>
      <c r="Y59" s="1" t="s">
        <v>59</v>
      </c>
      <c r="AC59" s="1" t="s">
        <v>60</v>
      </c>
    </row>
    <row r="60" spans="1:29" x14ac:dyDescent="0.2">
      <c r="A60" s="52" t="s">
        <v>61</v>
      </c>
      <c r="B60" s="5"/>
      <c r="C60" s="1">
        <v>43657.483</v>
      </c>
      <c r="E60" s="41">
        <f t="shared" si="9"/>
        <v>-21491.077190632204</v>
      </c>
      <c r="F60" s="1">
        <f t="shared" si="12"/>
        <v>-21491</v>
      </c>
      <c r="G60" s="41">
        <f t="shared" si="10"/>
        <v>-3.3865516001242213E-2</v>
      </c>
      <c r="N60" s="45">
        <f t="shared" si="8"/>
        <v>-3.3865516001242213E-2</v>
      </c>
      <c r="P60" s="41">
        <f t="shared" si="5"/>
        <v>-3.9194036846083927E-2</v>
      </c>
      <c r="Q60" s="134">
        <f t="shared" si="11"/>
        <v>28638.983</v>
      </c>
      <c r="R60" s="1">
        <f t="shared" si="6"/>
        <v>2.8393134393912649E-5</v>
      </c>
      <c r="Y60" s="1" t="s">
        <v>92</v>
      </c>
      <c r="AC60" s="1" t="s">
        <v>60</v>
      </c>
    </row>
    <row r="61" spans="1:29" x14ac:dyDescent="0.2">
      <c r="A61" s="52" t="s">
        <v>61</v>
      </c>
      <c r="B61" s="5"/>
      <c r="C61" s="1">
        <v>43941.771399999998</v>
      </c>
      <c r="E61" s="41">
        <f t="shared" si="9"/>
        <v>-20843.090568357013</v>
      </c>
      <c r="F61" s="1">
        <f t="shared" si="12"/>
        <v>-20843</v>
      </c>
      <c r="G61" s="41">
        <f t="shared" si="10"/>
        <v>-3.9734668003802653E-2</v>
      </c>
      <c r="N61" s="45">
        <f t="shared" si="8"/>
        <v>-3.9734668003802653E-2</v>
      </c>
      <c r="P61" s="41">
        <f t="shared" si="5"/>
        <v>-3.6391151244438702E-2</v>
      </c>
      <c r="Q61" s="134">
        <f t="shared" si="11"/>
        <v>28923.271399999998</v>
      </c>
      <c r="R61" s="1">
        <f t="shared" si="6"/>
        <v>1.1179104320147619E-5</v>
      </c>
      <c r="Y61" s="1" t="s">
        <v>59</v>
      </c>
      <c r="AC61" s="1" t="s">
        <v>60</v>
      </c>
    </row>
    <row r="62" spans="1:29" x14ac:dyDescent="0.2">
      <c r="A62" s="52" t="s">
        <v>61</v>
      </c>
      <c r="B62" s="5"/>
      <c r="C62" s="1">
        <v>43945.718999999997</v>
      </c>
      <c r="E62" s="41">
        <f t="shared" si="9"/>
        <v>-20834.092691587881</v>
      </c>
      <c r="F62" s="1">
        <f t="shared" si="12"/>
        <v>-20834</v>
      </c>
      <c r="G62" s="41">
        <f t="shared" si="10"/>
        <v>-4.0666184002475347E-2</v>
      </c>
      <c r="N62" s="45">
        <f t="shared" si="8"/>
        <v>-4.0666184002475347E-2</v>
      </c>
      <c r="P62" s="41">
        <f t="shared" si="5"/>
        <v>-3.6352931990604825E-2</v>
      </c>
      <c r="Q62" s="134">
        <f t="shared" si="11"/>
        <v>28927.218999999997</v>
      </c>
      <c r="R62" s="1">
        <f t="shared" si="6"/>
        <v>1.8604142917905104E-5</v>
      </c>
      <c r="Y62" s="1" t="s">
        <v>59</v>
      </c>
      <c r="AC62" s="1" t="s">
        <v>60</v>
      </c>
    </row>
    <row r="63" spans="1:29" x14ac:dyDescent="0.2">
      <c r="A63" s="52" t="s">
        <v>66</v>
      </c>
      <c r="B63" s="5"/>
      <c r="C63" s="1">
        <v>43945.722000000002</v>
      </c>
      <c r="E63" s="41">
        <f t="shared" si="9"/>
        <v>-20834.08585360269</v>
      </c>
      <c r="F63" s="1">
        <f t="shared" si="12"/>
        <v>-20834</v>
      </c>
      <c r="G63" s="41">
        <f t="shared" si="10"/>
        <v>-3.7666183998226188E-2</v>
      </c>
      <c r="I63" s="41">
        <f>G63</f>
        <v>-3.7666183998226188E-2</v>
      </c>
      <c r="P63" s="41">
        <f t="shared" si="5"/>
        <v>-3.6352931990604825E-2</v>
      </c>
      <c r="Q63" s="134">
        <f t="shared" si="11"/>
        <v>28927.222000000002</v>
      </c>
      <c r="R63" s="1">
        <f t="shared" si="6"/>
        <v>1.7246308355215397E-6</v>
      </c>
      <c r="Y63" s="1" t="s">
        <v>59</v>
      </c>
      <c r="AC63" s="1" t="s">
        <v>60</v>
      </c>
    </row>
    <row r="64" spans="1:29" x14ac:dyDescent="0.2">
      <c r="A64" s="52" t="s">
        <v>66</v>
      </c>
      <c r="B64" s="5"/>
      <c r="C64" s="1">
        <v>43948.792699999998</v>
      </c>
      <c r="E64" s="41">
        <f t="shared" si="9"/>
        <v>-20827.086719902483</v>
      </c>
      <c r="F64" s="1">
        <f t="shared" si="12"/>
        <v>-20827</v>
      </c>
      <c r="G64" s="41">
        <f t="shared" si="10"/>
        <v>-3.8046252004278358E-2</v>
      </c>
      <c r="I64" s="41">
        <f>G64</f>
        <v>-3.8046252004278358E-2</v>
      </c>
      <c r="P64" s="41">
        <f t="shared" si="5"/>
        <v>-3.6323219347184868E-2</v>
      </c>
      <c r="Q64" s="134">
        <f t="shared" si="11"/>
        <v>28930.292699999998</v>
      </c>
      <c r="R64" s="1">
        <f t="shared" si="6"/>
        <v>2.9688415374106527E-6</v>
      </c>
      <c r="Y64" s="1" t="s">
        <v>59</v>
      </c>
      <c r="AC64" s="1" t="s">
        <v>60</v>
      </c>
    </row>
    <row r="65" spans="1:29" x14ac:dyDescent="0.2">
      <c r="A65" s="52" t="s">
        <v>61</v>
      </c>
      <c r="B65" s="5" t="s">
        <v>58</v>
      </c>
      <c r="C65" s="1">
        <v>43954.715799999998</v>
      </c>
      <c r="E65" s="41">
        <f t="shared" si="9"/>
        <v>-20813.586029890514</v>
      </c>
      <c r="F65" s="1">
        <f t="shared" si="12"/>
        <v>-20813.5</v>
      </c>
      <c r="G65" s="41">
        <f t="shared" si="10"/>
        <v>-3.7743526001577266E-2</v>
      </c>
      <c r="N65" s="45">
        <f>G65</f>
        <v>-3.7743526001577266E-2</v>
      </c>
      <c r="P65" s="41">
        <f t="shared" si="5"/>
        <v>-3.6265949609172024E-2</v>
      </c>
      <c r="Q65" s="134">
        <f t="shared" si="11"/>
        <v>28936.215799999998</v>
      </c>
      <c r="R65" s="1">
        <f t="shared" si="6"/>
        <v>2.1832319953932882E-6</v>
      </c>
      <c r="Y65" s="1" t="s">
        <v>59</v>
      </c>
      <c r="AC65" s="1" t="s">
        <v>60</v>
      </c>
    </row>
    <row r="66" spans="1:29" x14ac:dyDescent="0.2">
      <c r="A66" s="52" t="s">
        <v>61</v>
      </c>
      <c r="B66" s="5"/>
      <c r="C66" s="1">
        <v>43958.447999999997</v>
      </c>
      <c r="E66" s="41">
        <f t="shared" si="9"/>
        <v>-20805.079120457507</v>
      </c>
      <c r="F66" s="1">
        <f t="shared" si="12"/>
        <v>-20805</v>
      </c>
      <c r="G66" s="41">
        <f t="shared" si="10"/>
        <v>-3.4712180000497028E-2</v>
      </c>
      <c r="N66" s="45">
        <f>G66</f>
        <v>-3.4712180000497028E-2</v>
      </c>
      <c r="P66" s="41">
        <f t="shared" si="5"/>
        <v>-3.6229913330072111E-2</v>
      </c>
      <c r="Q66" s="134">
        <f t="shared" si="11"/>
        <v>28939.947999999997</v>
      </c>
      <c r="R66" s="1">
        <f t="shared" si="6"/>
        <v>2.3035144597030667E-6</v>
      </c>
      <c r="Y66" s="1" t="s">
        <v>92</v>
      </c>
      <c r="AC66" s="1" t="s">
        <v>60</v>
      </c>
    </row>
    <row r="67" spans="1:29" x14ac:dyDescent="0.2">
      <c r="A67" s="52" t="s">
        <v>67</v>
      </c>
      <c r="B67" s="5"/>
      <c r="C67" s="1">
        <v>43966.341999999997</v>
      </c>
      <c r="D67" s="5" t="s">
        <v>68</v>
      </c>
      <c r="E67" s="41">
        <f t="shared" si="9"/>
        <v>-20787.086102113317</v>
      </c>
      <c r="F67" s="1">
        <f t="shared" si="12"/>
        <v>-20787</v>
      </c>
      <c r="G67" s="41">
        <f t="shared" si="10"/>
        <v>-3.7775212003907654E-2</v>
      </c>
      <c r="I67" s="41">
        <f>G67</f>
        <v>-3.7775212003907654E-2</v>
      </c>
      <c r="P67" s="41">
        <f t="shared" si="5"/>
        <v>-3.6153658461956034E-2</v>
      </c>
      <c r="Q67" s="134">
        <f t="shared" si="11"/>
        <v>28947.841999999997</v>
      </c>
      <c r="R67" s="1">
        <f t="shared" si="6"/>
        <v>2.6294358894158451E-6</v>
      </c>
    </row>
    <row r="68" spans="1:29" x14ac:dyDescent="0.2">
      <c r="A68" s="52" t="s">
        <v>61</v>
      </c>
      <c r="B68" s="5"/>
      <c r="C68" s="1">
        <v>43970.7281</v>
      </c>
      <c r="E68" s="41">
        <f t="shared" si="9"/>
        <v>-20777.088739843301</v>
      </c>
      <c r="F68" s="1">
        <f t="shared" si="12"/>
        <v>-20777</v>
      </c>
      <c r="G68" s="41">
        <f t="shared" si="10"/>
        <v>-3.8932452000153717E-2</v>
      </c>
      <c r="N68" s="45">
        <f t="shared" ref="N68:N79" si="13">G68</f>
        <v>-3.8932452000153717E-2</v>
      </c>
      <c r="P68" s="41">
        <f t="shared" si="5"/>
        <v>-3.6111328253574215E-2</v>
      </c>
      <c r="Q68" s="134">
        <f t="shared" si="11"/>
        <v>28952.2281</v>
      </c>
      <c r="R68" s="1">
        <f t="shared" si="6"/>
        <v>7.9587391935147622E-6</v>
      </c>
      <c r="Y68" s="1" t="s">
        <v>59</v>
      </c>
      <c r="AC68" s="1" t="s">
        <v>60</v>
      </c>
    </row>
    <row r="69" spans="1:29" x14ac:dyDescent="0.2">
      <c r="A69" s="52" t="s">
        <v>61</v>
      </c>
      <c r="B69" s="5"/>
      <c r="C69" s="1">
        <v>43983.464</v>
      </c>
      <c r="E69" s="41">
        <f t="shared" si="9"/>
        <v>-20748.059441347003</v>
      </c>
      <c r="F69" s="1">
        <f t="shared" si="12"/>
        <v>-20748</v>
      </c>
      <c r="G69" s="41">
        <f t="shared" si="10"/>
        <v>-2.6078447997861076E-2</v>
      </c>
      <c r="N69" s="45">
        <f t="shared" si="13"/>
        <v>-2.6078447997861076E-2</v>
      </c>
      <c r="P69" s="41">
        <f t="shared" si="5"/>
        <v>-3.5988706398504156E-2</v>
      </c>
      <c r="Q69" s="134">
        <f t="shared" si="11"/>
        <v>28964.964</v>
      </c>
      <c r="R69" s="1">
        <f t="shared" si="6"/>
        <v>9.8213221567516724E-5</v>
      </c>
      <c r="Y69" s="1" t="s">
        <v>92</v>
      </c>
      <c r="AC69" s="1" t="s">
        <v>60</v>
      </c>
    </row>
    <row r="70" spans="1:29" x14ac:dyDescent="0.2">
      <c r="A70" s="52" t="s">
        <v>61</v>
      </c>
      <c r="B70" s="5"/>
      <c r="C70" s="1">
        <v>44016.368000000002</v>
      </c>
      <c r="E70" s="41">
        <f t="shared" si="9"/>
        <v>-20673.060419862679</v>
      </c>
      <c r="F70" s="1">
        <f t="shared" si="12"/>
        <v>-20673</v>
      </c>
      <c r="G70" s="41">
        <f t="shared" si="10"/>
        <v>-2.6507747999858111E-2</v>
      </c>
      <c r="N70" s="45">
        <f t="shared" si="13"/>
        <v>-2.6507747999858111E-2</v>
      </c>
      <c r="P70" s="41">
        <f t="shared" si="5"/>
        <v>-3.5672517112890073E-2</v>
      </c>
      <c r="Q70" s="134">
        <f t="shared" si="11"/>
        <v>28997.868000000002</v>
      </c>
      <c r="R70" s="1">
        <f t="shared" si="6"/>
        <v>8.3992992895184655E-5</v>
      </c>
      <c r="Y70" s="1" t="s">
        <v>92</v>
      </c>
      <c r="AC70" s="1" t="s">
        <v>60</v>
      </c>
    </row>
    <row r="71" spans="1:29" x14ac:dyDescent="0.2">
      <c r="A71" s="52" t="s">
        <v>61</v>
      </c>
      <c r="B71" s="5" t="s">
        <v>58</v>
      </c>
      <c r="C71" s="1">
        <v>44021.404999999999</v>
      </c>
      <c r="E71" s="41">
        <f t="shared" si="9"/>
        <v>-20661.579442740862</v>
      </c>
      <c r="F71" s="1">
        <f t="shared" si="12"/>
        <v>-20661.5</v>
      </c>
      <c r="G71" s="41">
        <f t="shared" si="10"/>
        <v>-3.485357400495559E-2</v>
      </c>
      <c r="N71" s="45">
        <f t="shared" si="13"/>
        <v>-3.485357400495559E-2</v>
      </c>
      <c r="P71" s="41">
        <f t="shared" si="5"/>
        <v>-3.5624154151477641E-2</v>
      </c>
      <c r="Q71" s="134">
        <f t="shared" si="11"/>
        <v>29002.904999999999</v>
      </c>
      <c r="R71" s="1">
        <f t="shared" si="6"/>
        <v>5.9379376221394608E-7</v>
      </c>
      <c r="Y71" s="1" t="s">
        <v>92</v>
      </c>
      <c r="AC71" s="1" t="s">
        <v>60</v>
      </c>
    </row>
    <row r="72" spans="1:29" x14ac:dyDescent="0.2">
      <c r="A72" s="52" t="s">
        <v>61</v>
      </c>
      <c r="B72" s="5"/>
      <c r="C72" s="1">
        <v>44274.770199999999</v>
      </c>
      <c r="E72" s="41">
        <f t="shared" si="9"/>
        <v>-20084.076948266658</v>
      </c>
      <c r="F72" s="1">
        <f t="shared" si="12"/>
        <v>-20084</v>
      </c>
      <c r="G72" s="41">
        <f t="shared" si="10"/>
        <v>-3.3759183999791276E-2</v>
      </c>
      <c r="N72" s="45">
        <f t="shared" si="13"/>
        <v>-3.3759183999791276E-2</v>
      </c>
      <c r="P72" s="41">
        <f t="shared" si="5"/>
        <v>-3.3236318886669183E-2</v>
      </c>
      <c r="Q72" s="134">
        <f t="shared" si="11"/>
        <v>29256.270199999999</v>
      </c>
      <c r="R72" s="1">
        <f t="shared" si="6"/>
        <v>2.7338792652017848E-7</v>
      </c>
      <c r="Y72" s="1" t="s">
        <v>59</v>
      </c>
      <c r="AC72" s="1" t="s">
        <v>60</v>
      </c>
    </row>
    <row r="73" spans="1:29" x14ac:dyDescent="0.2">
      <c r="A73" s="52" t="s">
        <v>61</v>
      </c>
      <c r="B73" s="5"/>
      <c r="C73" s="1">
        <v>44277.839599999999</v>
      </c>
      <c r="E73" s="41">
        <f t="shared" si="9"/>
        <v>-20077.080777693354</v>
      </c>
      <c r="F73" s="1">
        <f t="shared" si="12"/>
        <v>-20077</v>
      </c>
      <c r="G73" s="41">
        <f t="shared" si="10"/>
        <v>-3.5439252002106514E-2</v>
      </c>
      <c r="N73" s="45">
        <f t="shared" si="13"/>
        <v>-3.5439252002106514E-2</v>
      </c>
      <c r="P73" s="41">
        <f t="shared" si="5"/>
        <v>-3.3207866514682383E-2</v>
      </c>
      <c r="Q73" s="134">
        <f t="shared" si="11"/>
        <v>29259.339599999999</v>
      </c>
      <c r="R73" s="1">
        <f t="shared" si="6"/>
        <v>4.979081193487028E-6</v>
      </c>
      <c r="Y73" s="1" t="s">
        <v>59</v>
      </c>
      <c r="AC73" s="1" t="s">
        <v>60</v>
      </c>
    </row>
    <row r="74" spans="1:29" x14ac:dyDescent="0.2">
      <c r="A74" s="52" t="s">
        <v>61</v>
      </c>
      <c r="B74" s="5" t="s">
        <v>58</v>
      </c>
      <c r="C74" s="1">
        <v>44283.763400000003</v>
      </c>
      <c r="E74" s="41">
        <f t="shared" si="9"/>
        <v>-20063.578492151501</v>
      </c>
      <c r="F74" s="1">
        <f t="shared" si="12"/>
        <v>-20063.5</v>
      </c>
      <c r="G74" s="41">
        <f t="shared" si="10"/>
        <v>-3.4436525995261036E-2</v>
      </c>
      <c r="N74" s="45">
        <f t="shared" si="13"/>
        <v>-3.4436525995261036E-2</v>
      </c>
      <c r="P74" s="41">
        <f t="shared" si="5"/>
        <v>-3.3153027300147749E-2</v>
      </c>
      <c r="Q74" s="134">
        <f t="shared" si="11"/>
        <v>29265.263400000003</v>
      </c>
      <c r="R74" s="1">
        <f t="shared" si="6"/>
        <v>1.6473689003575114E-6</v>
      </c>
      <c r="Y74" s="1" t="s">
        <v>59</v>
      </c>
      <c r="AC74" s="1" t="s">
        <v>60</v>
      </c>
    </row>
    <row r="75" spans="1:29" x14ac:dyDescent="0.2">
      <c r="A75" s="52" t="s">
        <v>57</v>
      </c>
      <c r="B75" s="5" t="s">
        <v>58</v>
      </c>
      <c r="C75" s="1">
        <v>44292.535799999998</v>
      </c>
      <c r="E75" s="41">
        <f t="shared" si="9"/>
        <v>-20043.583311745817</v>
      </c>
      <c r="F75" s="1">
        <f t="shared" si="12"/>
        <v>-20043.5</v>
      </c>
      <c r="G75" s="41">
        <f t="shared" si="10"/>
        <v>-3.6551006000081543E-2</v>
      </c>
      <c r="N75" s="45">
        <f t="shared" si="13"/>
        <v>-3.6551006000081543E-2</v>
      </c>
      <c r="P75" s="41">
        <f t="shared" si="5"/>
        <v>-3.3071864436675709E-2</v>
      </c>
      <c r="Q75" s="134">
        <f t="shared" si="11"/>
        <v>29274.035799999998</v>
      </c>
      <c r="R75" s="1">
        <f t="shared" si="6"/>
        <v>1.2104426018217991E-5</v>
      </c>
      <c r="Y75" s="1" t="s">
        <v>59</v>
      </c>
      <c r="AC75" s="1" t="s">
        <v>60</v>
      </c>
    </row>
    <row r="76" spans="1:29" x14ac:dyDescent="0.2">
      <c r="A76" s="52" t="s">
        <v>57</v>
      </c>
      <c r="B76" s="5"/>
      <c r="C76" s="1">
        <v>44294.509299999998</v>
      </c>
      <c r="E76" s="41">
        <f t="shared" si="9"/>
        <v>-20039.085057159769</v>
      </c>
      <c r="F76" s="1">
        <f t="shared" si="12"/>
        <v>-20039</v>
      </c>
      <c r="G76" s="41">
        <f t="shared" si="10"/>
        <v>-3.731676399911521E-2</v>
      </c>
      <c r="N76" s="45">
        <f t="shared" si="13"/>
        <v>-3.731676399911521E-2</v>
      </c>
      <c r="P76" s="41">
        <f t="shared" si="5"/>
        <v>-3.305361602524455E-2</v>
      </c>
      <c r="Q76" s="134">
        <f t="shared" si="11"/>
        <v>29276.009299999998</v>
      </c>
      <c r="R76" s="1">
        <f t="shared" si="6"/>
        <v>1.817443064711751E-5</v>
      </c>
      <c r="Y76" s="1" t="s">
        <v>59</v>
      </c>
      <c r="AC76" s="1" t="s">
        <v>60</v>
      </c>
    </row>
    <row r="77" spans="1:29" x14ac:dyDescent="0.2">
      <c r="A77" s="52" t="s">
        <v>61</v>
      </c>
      <c r="B77" s="5"/>
      <c r="C77" s="1">
        <v>44295.409</v>
      </c>
      <c r="E77" s="41">
        <f t="shared" si="9"/>
        <v>-20037.034345403463</v>
      </c>
      <c r="F77" s="1">
        <f t="shared" si="12"/>
        <v>-20037</v>
      </c>
      <c r="G77" s="41">
        <f t="shared" si="10"/>
        <v>-1.5068212000187486E-2</v>
      </c>
      <c r="N77" s="45">
        <f t="shared" si="13"/>
        <v>-1.5068212000187486E-2</v>
      </c>
      <c r="P77" s="41">
        <f t="shared" si="5"/>
        <v>-3.3045507180500103E-2</v>
      </c>
      <c r="Q77" s="134">
        <f t="shared" si="11"/>
        <v>29276.909</v>
      </c>
      <c r="R77" s="1">
        <f t="shared" si="6"/>
        <v>3.2318314200009121E-4</v>
      </c>
      <c r="Y77" s="1" t="s">
        <v>92</v>
      </c>
      <c r="AC77" s="1" t="s">
        <v>60</v>
      </c>
    </row>
    <row r="78" spans="1:29" x14ac:dyDescent="0.2">
      <c r="A78" s="52" t="s">
        <v>61</v>
      </c>
      <c r="B78" s="5"/>
      <c r="C78" s="1">
        <v>44320.395799999998</v>
      </c>
      <c r="E78" s="41">
        <f t="shared" si="9"/>
        <v>-19980.081222682082</v>
      </c>
      <c r="F78" s="1">
        <f t="shared" si="12"/>
        <v>-19980</v>
      </c>
      <c r="G78" s="41">
        <f t="shared" si="10"/>
        <v>-3.5634480002045166E-2</v>
      </c>
      <c r="N78" s="45">
        <f t="shared" si="13"/>
        <v>-3.5634480002045166E-2</v>
      </c>
      <c r="P78" s="41">
        <f t="shared" si="5"/>
        <v>-3.2814808752219295E-2</v>
      </c>
      <c r="Q78" s="134">
        <f t="shared" si="11"/>
        <v>29301.895799999998</v>
      </c>
      <c r="R78" s="1">
        <f t="shared" si="6"/>
        <v>7.95054595709459E-6</v>
      </c>
      <c r="Y78" s="1" t="s">
        <v>59</v>
      </c>
      <c r="AC78" s="1" t="s">
        <v>60</v>
      </c>
    </row>
    <row r="79" spans="1:29" x14ac:dyDescent="0.2">
      <c r="A79" s="52" t="s">
        <v>61</v>
      </c>
      <c r="B79" s="5"/>
      <c r="C79" s="1">
        <v>44320.409</v>
      </c>
      <c r="E79" s="41">
        <f t="shared" si="9"/>
        <v>-19980.051135547274</v>
      </c>
      <c r="F79" s="1">
        <f t="shared" si="12"/>
        <v>-19980</v>
      </c>
      <c r="G79" s="41">
        <f t="shared" si="10"/>
        <v>-2.2434480000811163E-2</v>
      </c>
      <c r="N79" s="45">
        <f t="shared" si="13"/>
        <v>-2.2434480000811163E-2</v>
      </c>
      <c r="P79" s="41">
        <f t="shared" si="5"/>
        <v>-3.2814808752219295E-2</v>
      </c>
      <c r="Q79" s="134">
        <f t="shared" si="11"/>
        <v>29301.909</v>
      </c>
      <c r="R79" s="1">
        <f t="shared" si="6"/>
        <v>1.077512249873103E-4</v>
      </c>
      <c r="Y79" s="1" t="s">
        <v>92</v>
      </c>
      <c r="AC79" s="1" t="s">
        <v>60</v>
      </c>
    </row>
    <row r="80" spans="1:29" x14ac:dyDescent="0.2">
      <c r="A80" s="52" t="s">
        <v>71</v>
      </c>
      <c r="B80" s="5"/>
      <c r="C80" s="1">
        <v>44341.453000000001</v>
      </c>
      <c r="E80" s="41">
        <f t="shared" si="9"/>
        <v>-19932.084948818727</v>
      </c>
      <c r="F80" s="1">
        <f t="shared" si="12"/>
        <v>-19932</v>
      </c>
      <c r="G80" s="41">
        <f t="shared" si="10"/>
        <v>-3.7269232001563068E-2</v>
      </c>
      <c r="M80" s="41">
        <f>G80</f>
        <v>-3.7269232001563068E-2</v>
      </c>
      <c r="P80" s="41">
        <f t="shared" si="5"/>
        <v>-3.2621141321849685E-2</v>
      </c>
      <c r="Q80" s="134">
        <f t="shared" si="11"/>
        <v>29322.953000000001</v>
      </c>
      <c r="R80" s="1">
        <f t="shared" si="6"/>
        <v>2.1604746966838422E-5</v>
      </c>
      <c r="Y80" s="1" t="s">
        <v>59</v>
      </c>
      <c r="Z80" s="1">
        <v>17</v>
      </c>
      <c r="AA80" s="1" t="s">
        <v>124</v>
      </c>
      <c r="AC80" s="1" t="s">
        <v>120</v>
      </c>
    </row>
    <row r="81" spans="1:29" x14ac:dyDescent="0.2">
      <c r="A81" s="52" t="s">
        <v>61</v>
      </c>
      <c r="B81" s="5" t="s">
        <v>58</v>
      </c>
      <c r="C81" s="1">
        <v>44343.430999999997</v>
      </c>
      <c r="E81" s="41">
        <f t="shared" si="9"/>
        <v>-19927.576437254913</v>
      </c>
      <c r="F81" s="1">
        <f t="shared" si="12"/>
        <v>-19927.5</v>
      </c>
      <c r="G81" s="41">
        <f t="shared" si="10"/>
        <v>-3.3534990005136933E-2</v>
      </c>
      <c r="N81" s="45">
        <f t="shared" ref="N81:N87" si="14">G81</f>
        <v>-3.3534990005136933E-2</v>
      </c>
      <c r="P81" s="41">
        <f t="shared" si="5"/>
        <v>-3.2603013356359782E-2</v>
      </c>
      <c r="Q81" s="134">
        <f t="shared" si="11"/>
        <v>29324.930999999997</v>
      </c>
      <c r="R81" s="1">
        <f t="shared" si="6"/>
        <v>8.6858047386588921E-7</v>
      </c>
      <c r="Y81" s="1" t="s">
        <v>59</v>
      </c>
      <c r="AC81" s="1" t="s">
        <v>60</v>
      </c>
    </row>
    <row r="82" spans="1:29" x14ac:dyDescent="0.2">
      <c r="A82" s="52" t="s">
        <v>61</v>
      </c>
      <c r="B82" s="5" t="s">
        <v>58</v>
      </c>
      <c r="C82" s="1">
        <v>44372.392</v>
      </c>
      <c r="E82" s="41">
        <f t="shared" si="9"/>
        <v>-19861.564807629104</v>
      </c>
      <c r="F82" s="1">
        <f t="shared" si="12"/>
        <v>-19861.5</v>
      </c>
      <c r="G82" s="41">
        <f t="shared" si="10"/>
        <v>-2.8432774000975769E-2</v>
      </c>
      <c r="N82" s="45">
        <f t="shared" si="14"/>
        <v>-2.8432774000975769E-2</v>
      </c>
      <c r="P82" s="41">
        <f t="shared" si="5"/>
        <v>-3.2337695009458163E-2</v>
      </c>
      <c r="Q82" s="134">
        <f t="shared" si="11"/>
        <v>29353.892</v>
      </c>
      <c r="R82" s="1">
        <f t="shared" si="6"/>
        <v>1.5248408082487156E-5</v>
      </c>
      <c r="Y82" s="1" t="s">
        <v>92</v>
      </c>
      <c r="AC82" s="1" t="s">
        <v>60</v>
      </c>
    </row>
    <row r="83" spans="1:29" x14ac:dyDescent="0.2">
      <c r="A83" s="52" t="s">
        <v>61</v>
      </c>
      <c r="B83" s="5" t="s">
        <v>58</v>
      </c>
      <c r="C83" s="1">
        <v>44393.446000000004</v>
      </c>
      <c r="E83" s="41">
        <f t="shared" si="9"/>
        <v>-19813.575827616609</v>
      </c>
      <c r="F83" s="1">
        <f t="shared" si="12"/>
        <v>-19813.5</v>
      </c>
      <c r="G83" s="41">
        <f t="shared" si="10"/>
        <v>-3.3267525992414448E-2</v>
      </c>
      <c r="N83" s="45">
        <f t="shared" si="14"/>
        <v>-3.3267525992414448E-2</v>
      </c>
      <c r="P83" s="41">
        <f t="shared" si="5"/>
        <v>-3.2145392993166981E-2</v>
      </c>
      <c r="Q83" s="134">
        <f t="shared" si="11"/>
        <v>29374.946000000004</v>
      </c>
      <c r="R83" s="1">
        <f t="shared" si="6"/>
        <v>1.2591824680001168E-6</v>
      </c>
      <c r="Y83" s="1" t="s">
        <v>92</v>
      </c>
      <c r="AC83" s="1" t="s">
        <v>60</v>
      </c>
    </row>
    <row r="84" spans="1:29" x14ac:dyDescent="0.2">
      <c r="A84" s="52" t="s">
        <v>61</v>
      </c>
      <c r="B84" s="5" t="s">
        <v>58</v>
      </c>
      <c r="C84" s="1">
        <v>44404.421000000002</v>
      </c>
      <c r="E84" s="41">
        <f t="shared" si="9"/>
        <v>-19788.560198489748</v>
      </c>
      <c r="F84" s="1">
        <f t="shared" si="12"/>
        <v>-19788.5</v>
      </c>
      <c r="G84" s="41">
        <f t="shared" si="10"/>
        <v>-2.6410626000142656E-2</v>
      </c>
      <c r="N84" s="45">
        <f t="shared" si="14"/>
        <v>-2.6410626000142656E-2</v>
      </c>
      <c r="P84" s="41">
        <f t="shared" si="5"/>
        <v>-3.2045454740192991E-2</v>
      </c>
      <c r="Q84" s="134">
        <f t="shared" si="11"/>
        <v>29385.921000000002</v>
      </c>
      <c r="R84" s="1">
        <f t="shared" si="6"/>
        <v>3.1751294929697243E-5</v>
      </c>
      <c r="Y84" s="1" t="s">
        <v>92</v>
      </c>
      <c r="AC84" s="1" t="s">
        <v>60</v>
      </c>
    </row>
    <row r="85" spans="1:29" x14ac:dyDescent="0.2">
      <c r="A85" s="52" t="s">
        <v>61</v>
      </c>
      <c r="B85" s="5"/>
      <c r="C85" s="1">
        <v>44406.428999999996</v>
      </c>
      <c r="E85" s="41">
        <f t="shared" ref="E85:E116" si="15">+(C85-C$7)/C$8</f>
        <v>-19783.983307074112</v>
      </c>
      <c r="F85" s="1">
        <f t="shared" si="12"/>
        <v>-19784</v>
      </c>
      <c r="G85" s="41">
        <f t="shared" ref="G85:G116" si="16">+C85-(C$7+F85*C$8)</f>
        <v>7.3236159951193258E-3</v>
      </c>
      <c r="N85" s="45">
        <f t="shared" si="14"/>
        <v>7.3236159951193258E-3</v>
      </c>
      <c r="P85" s="41">
        <f t="shared" si="5"/>
        <v>-3.2027481788089368E-2</v>
      </c>
      <c r="Q85" s="134">
        <f t="shared" ref="Q85:Q116" si="17">C85-15018.5</f>
        <v>29387.928999999996</v>
      </c>
      <c r="Y85" s="1" t="s">
        <v>92</v>
      </c>
      <c r="AC85" s="1" t="s">
        <v>60</v>
      </c>
    </row>
    <row r="86" spans="1:29" x14ac:dyDescent="0.2">
      <c r="A86" s="52" t="s">
        <v>72</v>
      </c>
      <c r="B86" s="5" t="s">
        <v>58</v>
      </c>
      <c r="C86" s="1">
        <v>44608.862200000003</v>
      </c>
      <c r="E86" s="41">
        <f t="shared" si="15"/>
        <v>-19322.571566375707</v>
      </c>
      <c r="F86" s="1">
        <f t="shared" si="12"/>
        <v>-19322.5</v>
      </c>
      <c r="G86" s="41">
        <f t="shared" si="16"/>
        <v>-3.139800999633735E-2</v>
      </c>
      <c r="N86" s="45">
        <f t="shared" si="14"/>
        <v>-3.139800999633735E-2</v>
      </c>
      <c r="P86" s="41">
        <f t="shared" ref="P86:P149" si="18">+D$11+D$12*F86+D$13*F86^2</f>
        <v>-3.0210068339570437E-2</v>
      </c>
      <c r="Q86" s="134">
        <f t="shared" si="17"/>
        <v>29590.362200000003</v>
      </c>
      <c r="R86" s="1">
        <f t="shared" ref="R86:R149" si="19">+(P86-G86)^2</f>
        <v>1.4112053798821184E-6</v>
      </c>
      <c r="Y86" s="1" t="s">
        <v>59</v>
      </c>
      <c r="AC86" s="1" t="s">
        <v>60</v>
      </c>
    </row>
    <row r="87" spans="1:29" x14ac:dyDescent="0.2">
      <c r="A87" s="52" t="s">
        <v>61</v>
      </c>
      <c r="B87" s="5"/>
      <c r="C87" s="1">
        <v>44664.799299999999</v>
      </c>
      <c r="E87" s="41">
        <f t="shared" si="15"/>
        <v>-19195.072546053856</v>
      </c>
      <c r="F87" s="1">
        <f t="shared" si="12"/>
        <v>-19195</v>
      </c>
      <c r="G87" s="41">
        <f t="shared" si="16"/>
        <v>-3.1827819999307394E-2</v>
      </c>
      <c r="N87" s="45">
        <f t="shared" si="14"/>
        <v>-3.1827819999307394E-2</v>
      </c>
      <c r="P87" s="41">
        <f t="shared" si="18"/>
        <v>-2.9716979673886822E-2</v>
      </c>
      <c r="Q87" s="134">
        <f t="shared" si="17"/>
        <v>29646.299299999999</v>
      </c>
      <c r="R87" s="1">
        <f t="shared" si="19"/>
        <v>4.4556468794216247E-6</v>
      </c>
      <c r="Y87" s="1" t="s">
        <v>59</v>
      </c>
      <c r="AC87" s="1" t="s">
        <v>60</v>
      </c>
    </row>
    <row r="88" spans="1:29" x14ac:dyDescent="0.2">
      <c r="A88" s="52" t="s">
        <v>74</v>
      </c>
      <c r="B88" s="5" t="s">
        <v>58</v>
      </c>
      <c r="C88" s="1">
        <v>44691.347999999998</v>
      </c>
      <c r="E88" s="41">
        <f t="shared" si="15"/>
        <v>-19134.559340313499</v>
      </c>
      <c r="F88" s="1">
        <f t="shared" si="12"/>
        <v>-19134.5</v>
      </c>
      <c r="G88" s="41">
        <f t="shared" si="16"/>
        <v>-2.6034121998236515E-2</v>
      </c>
      <c r="M88" s="41">
        <f>G88</f>
        <v>-2.6034121998236515E-2</v>
      </c>
      <c r="P88" s="41">
        <f t="shared" si="18"/>
        <v>-2.9484369441844065E-2</v>
      </c>
      <c r="Q88" s="134">
        <f t="shared" si="17"/>
        <v>29672.847999999998</v>
      </c>
      <c r="R88" s="1">
        <f t="shared" si="19"/>
        <v>1.1904207422120434E-5</v>
      </c>
      <c r="Y88" s="1" t="s">
        <v>92</v>
      </c>
      <c r="Z88" s="1">
        <v>7</v>
      </c>
      <c r="AA88" s="1" t="s">
        <v>124</v>
      </c>
      <c r="AC88" s="1" t="s">
        <v>120</v>
      </c>
    </row>
    <row r="89" spans="1:29" x14ac:dyDescent="0.2">
      <c r="A89" s="52" t="s">
        <v>61</v>
      </c>
      <c r="B89" s="5" t="s">
        <v>58</v>
      </c>
      <c r="C89" s="1">
        <v>44723.394</v>
      </c>
      <c r="E89" s="41">
        <f t="shared" si="15"/>
        <v>-19061.515982591438</v>
      </c>
      <c r="F89" s="1">
        <f t="shared" si="12"/>
        <v>-19061.5</v>
      </c>
      <c r="G89" s="41">
        <f t="shared" si="16"/>
        <v>-7.0119739975780249E-3</v>
      </c>
      <c r="N89" s="45">
        <f>G89</f>
        <v>-7.0119739975780249E-3</v>
      </c>
      <c r="P89" s="41">
        <f t="shared" si="18"/>
        <v>-2.9204868956431956E-2</v>
      </c>
      <c r="Q89" s="134">
        <f t="shared" si="17"/>
        <v>29704.894</v>
      </c>
      <c r="R89" s="1">
        <f t="shared" si="19"/>
        <v>4.9252458665472419E-4</v>
      </c>
      <c r="Y89" s="1" t="s">
        <v>92</v>
      </c>
      <c r="AC89" s="1" t="s">
        <v>60</v>
      </c>
    </row>
    <row r="90" spans="1:29" x14ac:dyDescent="0.2">
      <c r="A90" s="52" t="s">
        <v>61</v>
      </c>
      <c r="B90" s="5"/>
      <c r="C90" s="1">
        <v>44733.184999999998</v>
      </c>
      <c r="E90" s="41">
        <f t="shared" si="15"/>
        <v>-19039.199078283364</v>
      </c>
      <c r="F90" s="1">
        <f t="shared" si="12"/>
        <v>-19039</v>
      </c>
      <c r="G90" s="41">
        <f t="shared" si="16"/>
        <v>-8.7340764002874494E-2</v>
      </c>
      <c r="N90" s="45">
        <f>G90</f>
        <v>-8.7340764002874494E-2</v>
      </c>
      <c r="P90" s="41">
        <f t="shared" si="18"/>
        <v>-2.9118979452091513E-2</v>
      </c>
      <c r="Q90" s="134">
        <f t="shared" si="17"/>
        <v>29714.684999999998</v>
      </c>
      <c r="Y90" s="1" t="s">
        <v>92</v>
      </c>
      <c r="AC90" s="1" t="s">
        <v>60</v>
      </c>
    </row>
    <row r="91" spans="1:29" x14ac:dyDescent="0.2">
      <c r="A91" s="52" t="s">
        <v>61</v>
      </c>
      <c r="B91" s="5"/>
      <c r="C91" s="1">
        <v>44808.394999999997</v>
      </c>
      <c r="E91" s="41">
        <f t="shared" si="15"/>
        <v>-18867.770789752012</v>
      </c>
      <c r="F91" s="1">
        <f t="shared" ref="F91:F122" si="20">ROUND(2*E91,0)/2</f>
        <v>-18868</v>
      </c>
      <c r="G91" s="41">
        <f t="shared" si="16"/>
        <v>0.10056043200165732</v>
      </c>
      <c r="N91" s="45">
        <f>G91</f>
        <v>0.10056043200165732</v>
      </c>
      <c r="P91" s="41">
        <f t="shared" si="18"/>
        <v>-2.847019069446758E-2</v>
      </c>
      <c r="Q91" s="134">
        <f t="shared" si="17"/>
        <v>29789.894999999997</v>
      </c>
      <c r="Y91" s="1" t="s">
        <v>92</v>
      </c>
      <c r="AC91" s="1" t="s">
        <v>60</v>
      </c>
    </row>
    <row r="92" spans="1:29" x14ac:dyDescent="0.2">
      <c r="A92" s="52" t="s">
        <v>75</v>
      </c>
      <c r="B92" s="5"/>
      <c r="C92" s="1">
        <v>45107.476600000002</v>
      </c>
      <c r="D92" s="5">
        <v>2.0000000000000001E-4</v>
      </c>
      <c r="E92" s="41">
        <f t="shared" si="15"/>
        <v>-18186.06560667502</v>
      </c>
      <c r="F92" s="1">
        <f t="shared" si="20"/>
        <v>-18186</v>
      </c>
      <c r="G92" s="41">
        <f t="shared" si="16"/>
        <v>-2.8783335998014081E-2</v>
      </c>
      <c r="J92" s="41">
        <f>G92</f>
        <v>-2.8783335998014081E-2</v>
      </c>
      <c r="P92" s="41">
        <f t="shared" si="18"/>
        <v>-2.5952448395161157E-2</v>
      </c>
      <c r="Q92" s="134">
        <f t="shared" si="17"/>
        <v>30088.976600000002</v>
      </c>
      <c r="R92" s="1">
        <f t="shared" si="19"/>
        <v>8.0139246199863776E-6</v>
      </c>
    </row>
    <row r="93" spans="1:29" x14ac:dyDescent="0.2">
      <c r="A93" s="52" t="s">
        <v>75</v>
      </c>
      <c r="B93" s="5"/>
      <c r="C93" s="1">
        <v>45108.3531</v>
      </c>
      <c r="D93" s="5">
        <v>4.0000000000000002E-4</v>
      </c>
      <c r="E93" s="41">
        <f t="shared" si="15"/>
        <v>-18184.067775337466</v>
      </c>
      <c r="F93" s="1">
        <f t="shared" si="20"/>
        <v>-18184</v>
      </c>
      <c r="G93" s="41">
        <f t="shared" si="16"/>
        <v>-2.9734784002357628E-2</v>
      </c>
      <c r="J93" s="41">
        <f>G93</f>
        <v>-2.9734784002357628E-2</v>
      </c>
      <c r="P93" s="41">
        <f t="shared" si="18"/>
        <v>-2.5945229182022654E-2</v>
      </c>
      <c r="Q93" s="134">
        <f t="shared" si="17"/>
        <v>30089.8531</v>
      </c>
      <c r="R93" s="1">
        <f t="shared" si="19"/>
        <v>1.4360725736324038E-5</v>
      </c>
    </row>
    <row r="94" spans="1:29" x14ac:dyDescent="0.2">
      <c r="A94" s="52" t="s">
        <v>61</v>
      </c>
      <c r="B94" s="5"/>
      <c r="C94" s="1">
        <v>45449.681499999999</v>
      </c>
      <c r="E94" s="41">
        <f t="shared" si="15"/>
        <v>-17406.068261454395</v>
      </c>
      <c r="F94" s="1">
        <f t="shared" si="20"/>
        <v>-17406</v>
      </c>
      <c r="G94" s="41">
        <f t="shared" si="16"/>
        <v>-2.9948055998829659E-2</v>
      </c>
      <c r="N94" s="45">
        <f t="shared" ref="N94:N109" si="21">G94</f>
        <v>-2.9948055998829659E-2</v>
      </c>
      <c r="P94" s="41">
        <f t="shared" si="18"/>
        <v>-2.3209791758429757E-2</v>
      </c>
      <c r="Q94" s="134">
        <f t="shared" si="17"/>
        <v>30431.181499999999</v>
      </c>
      <c r="R94" s="1">
        <f t="shared" si="19"/>
        <v>4.5404204973452072E-5</v>
      </c>
      <c r="Y94" s="1" t="s">
        <v>59</v>
      </c>
      <c r="AC94" s="1" t="s">
        <v>60</v>
      </c>
    </row>
    <row r="95" spans="1:29" x14ac:dyDescent="0.2">
      <c r="A95" s="52" t="s">
        <v>61</v>
      </c>
      <c r="B95" s="5"/>
      <c r="C95" s="1">
        <v>45460.654499999997</v>
      </c>
      <c r="E95" s="41">
        <f t="shared" si="15"/>
        <v>-17381.05719098432</v>
      </c>
      <c r="F95" s="1">
        <f t="shared" si="20"/>
        <v>-17381</v>
      </c>
      <c r="G95" s="41">
        <f t="shared" si="16"/>
        <v>-2.5091155999689363E-2</v>
      </c>
      <c r="N95" s="45">
        <f t="shared" si="21"/>
        <v>-2.5091155999689363E-2</v>
      </c>
      <c r="P95" s="41">
        <f t="shared" si="18"/>
        <v>-2.3124301617242923E-2</v>
      </c>
      <c r="Q95" s="134">
        <f t="shared" si="17"/>
        <v>30442.154499999997</v>
      </c>
      <c r="R95" s="1">
        <f t="shared" si="19"/>
        <v>3.8685161617487652E-6</v>
      </c>
      <c r="Y95" s="1" t="s">
        <v>59</v>
      </c>
      <c r="AC95" s="1" t="s">
        <v>60</v>
      </c>
    </row>
    <row r="96" spans="1:29" x14ac:dyDescent="0.2">
      <c r="A96" s="52" t="s">
        <v>76</v>
      </c>
      <c r="B96" s="5"/>
      <c r="C96" s="1">
        <v>45768.195</v>
      </c>
      <c r="E96" s="41">
        <f t="shared" si="15"/>
        <v>-16680.071396953237</v>
      </c>
      <c r="F96" s="1">
        <f t="shared" si="20"/>
        <v>-16680</v>
      </c>
      <c r="G96" s="41">
        <f t="shared" si="16"/>
        <v>-3.1323679999331944E-2</v>
      </c>
      <c r="N96" s="45">
        <f t="shared" si="21"/>
        <v>-3.1323679999331944E-2</v>
      </c>
      <c r="P96" s="41">
        <f t="shared" si="18"/>
        <v>-2.0788242334496179E-2</v>
      </c>
      <c r="Q96" s="134">
        <f t="shared" si="17"/>
        <v>30749.695</v>
      </c>
      <c r="R96" s="1">
        <f t="shared" si="19"/>
        <v>1.1099544678964007E-4</v>
      </c>
      <c r="Y96" s="1" t="s">
        <v>59</v>
      </c>
      <c r="AC96" s="1" t="s">
        <v>60</v>
      </c>
    </row>
    <row r="97" spans="1:29" x14ac:dyDescent="0.2">
      <c r="A97" s="52" t="s">
        <v>76</v>
      </c>
      <c r="B97" s="5"/>
      <c r="C97" s="1">
        <v>45783.106</v>
      </c>
      <c r="E97" s="41">
        <f t="shared" si="15"/>
        <v>-16646.084331266611</v>
      </c>
      <c r="F97" s="1">
        <f t="shared" si="20"/>
        <v>-16646</v>
      </c>
      <c r="G97" s="41">
        <f t="shared" si="16"/>
        <v>-3.6998295996454544E-2</v>
      </c>
      <c r="N97" s="45">
        <f t="shared" si="21"/>
        <v>-3.6998295996454544E-2</v>
      </c>
      <c r="P97" s="41">
        <f t="shared" si="18"/>
        <v>-2.0677937906593537E-2</v>
      </c>
      <c r="Q97" s="134">
        <f t="shared" si="17"/>
        <v>30764.606</v>
      </c>
      <c r="R97" s="1">
        <f t="shared" si="19"/>
        <v>2.6635408818129165E-4</v>
      </c>
      <c r="Y97" s="1" t="s">
        <v>59</v>
      </c>
      <c r="AC97" s="1" t="s">
        <v>60</v>
      </c>
    </row>
    <row r="98" spans="1:29" x14ac:dyDescent="0.2">
      <c r="A98" s="52" t="s">
        <v>76</v>
      </c>
      <c r="B98" s="5" t="s">
        <v>58</v>
      </c>
      <c r="C98" s="1">
        <v>45795.171199999997</v>
      </c>
      <c r="E98" s="41">
        <f t="shared" si="15"/>
        <v>-16618.583778324341</v>
      </c>
      <c r="F98" s="1">
        <f t="shared" si="20"/>
        <v>-16618.5</v>
      </c>
      <c r="G98" s="41">
        <f t="shared" si="16"/>
        <v>-3.6755706001713406E-2</v>
      </c>
      <c r="N98" s="45">
        <f t="shared" si="21"/>
        <v>-3.6755706001713406E-2</v>
      </c>
      <c r="P98" s="41">
        <f t="shared" si="18"/>
        <v>-2.0588924083627697E-2</v>
      </c>
      <c r="Q98" s="134">
        <f t="shared" si="17"/>
        <v>30776.671199999997</v>
      </c>
      <c r="R98" s="1">
        <f t="shared" si="19"/>
        <v>2.6136483758694304E-4</v>
      </c>
      <c r="Y98" s="1" t="s">
        <v>59</v>
      </c>
      <c r="AC98" s="1" t="s">
        <v>60</v>
      </c>
    </row>
    <row r="99" spans="1:29" x14ac:dyDescent="0.2">
      <c r="A99" s="52" t="s">
        <v>78</v>
      </c>
      <c r="B99" s="5"/>
      <c r="C99" s="1">
        <v>45809.444499999998</v>
      </c>
      <c r="E99" s="41">
        <f t="shared" si="15"/>
        <v>-16586.050240354729</v>
      </c>
      <c r="F99" s="1">
        <f t="shared" si="20"/>
        <v>-16586</v>
      </c>
      <c r="G99" s="41">
        <f t="shared" si="16"/>
        <v>-2.2041736003302503E-2</v>
      </c>
      <c r="N99" s="45">
        <f t="shared" si="21"/>
        <v>-2.2041736003302503E-2</v>
      </c>
      <c r="P99" s="41">
        <f t="shared" si="18"/>
        <v>-2.0483959979622539E-2</v>
      </c>
      <c r="Q99" s="134">
        <f t="shared" si="17"/>
        <v>30790.944499999998</v>
      </c>
      <c r="R99" s="1">
        <f t="shared" si="19"/>
        <v>2.4266661399521613E-6</v>
      </c>
      <c r="Y99" s="1" t="s">
        <v>59</v>
      </c>
      <c r="AC99" s="1" t="s">
        <v>60</v>
      </c>
    </row>
    <row r="100" spans="1:29" x14ac:dyDescent="0.2">
      <c r="A100" s="52" t="s">
        <v>78</v>
      </c>
      <c r="B100" s="5" t="s">
        <v>58</v>
      </c>
      <c r="C100" s="1">
        <v>45814.4473</v>
      </c>
      <c r="E100" s="41">
        <f t="shared" si="15"/>
        <v>-16574.64721626398</v>
      </c>
      <c r="F100" s="1">
        <f t="shared" si="20"/>
        <v>-16574.5</v>
      </c>
      <c r="G100" s="41">
        <f t="shared" si="16"/>
        <v>-6.4587561995722353E-2</v>
      </c>
      <c r="N100" s="45">
        <f t="shared" si="21"/>
        <v>-6.4587561995722353E-2</v>
      </c>
      <c r="P100" s="41">
        <f t="shared" si="18"/>
        <v>-2.0446879568208898E-2</v>
      </c>
      <c r="Q100" s="134">
        <f t="shared" si="17"/>
        <v>30795.9473</v>
      </c>
      <c r="Y100" s="1" t="s">
        <v>59</v>
      </c>
      <c r="AC100" s="1" t="s">
        <v>60</v>
      </c>
    </row>
    <row r="101" spans="1:29" x14ac:dyDescent="0.2">
      <c r="A101" s="52" t="s">
        <v>76</v>
      </c>
      <c r="B101" s="5"/>
      <c r="C101" s="1">
        <v>45821.2742</v>
      </c>
      <c r="E101" s="41">
        <f t="shared" si="15"/>
        <v>-16559.086469249294</v>
      </c>
      <c r="F101" s="1">
        <f t="shared" si="20"/>
        <v>-16559</v>
      </c>
      <c r="G101" s="41">
        <f t="shared" si="16"/>
        <v>-3.79362840030808E-2</v>
      </c>
      <c r="N101" s="45">
        <f t="shared" si="21"/>
        <v>-3.79362840030808E-2</v>
      </c>
      <c r="P101" s="41">
        <f t="shared" si="18"/>
        <v>-2.0396951853209066E-2</v>
      </c>
      <c r="Q101" s="134">
        <f t="shared" si="17"/>
        <v>30802.7742</v>
      </c>
      <c r="R101" s="1">
        <f t="shared" si="19"/>
        <v>3.0762817226352425E-4</v>
      </c>
      <c r="Y101" s="1" t="s">
        <v>59</v>
      </c>
      <c r="AC101" s="1" t="s">
        <v>60</v>
      </c>
    </row>
    <row r="102" spans="1:29" x14ac:dyDescent="0.2">
      <c r="A102" s="52" t="s">
        <v>61</v>
      </c>
      <c r="B102" s="5"/>
      <c r="C102" s="1">
        <v>45836.640200000002</v>
      </c>
      <c r="E102" s="41">
        <f t="shared" si="15"/>
        <v>-16524.062309143283</v>
      </c>
      <c r="F102" s="1">
        <f t="shared" si="20"/>
        <v>-16524</v>
      </c>
      <c r="G102" s="41">
        <f t="shared" si="16"/>
        <v>-2.7336623999872245E-2</v>
      </c>
      <c r="N102" s="45">
        <f t="shared" si="21"/>
        <v>-2.7336623999872245E-2</v>
      </c>
      <c r="P102" s="41">
        <f t="shared" si="18"/>
        <v>-2.0284423997287779E-2</v>
      </c>
      <c r="Q102" s="134">
        <f t="shared" si="17"/>
        <v>30818.140200000002</v>
      </c>
      <c r="R102" s="1">
        <f t="shared" si="19"/>
        <v>4.9733524876452333E-5</v>
      </c>
      <c r="Y102" s="1" t="s">
        <v>59</v>
      </c>
      <c r="AC102" s="1" t="s">
        <v>60</v>
      </c>
    </row>
    <row r="103" spans="1:29" x14ac:dyDescent="0.2">
      <c r="A103" s="52" t="s">
        <v>78</v>
      </c>
      <c r="B103" s="5"/>
      <c r="C103" s="1">
        <v>46040.651899999997</v>
      </c>
      <c r="E103" s="41">
        <f t="shared" si="15"/>
        <v>-16059.052648574585</v>
      </c>
      <c r="F103" s="1">
        <f t="shared" si="20"/>
        <v>-16059</v>
      </c>
      <c r="G103" s="41">
        <f t="shared" si="16"/>
        <v>-2.3098284000298008E-2</v>
      </c>
      <c r="N103" s="45">
        <f t="shared" si="21"/>
        <v>-2.3098284000298008E-2</v>
      </c>
      <c r="P103" s="41">
        <f t="shared" si="18"/>
        <v>-1.8817317064638985E-2</v>
      </c>
      <c r="Q103" s="134">
        <f t="shared" si="17"/>
        <v>31022.151899999997</v>
      </c>
      <c r="R103" s="1">
        <f t="shared" si="19"/>
        <v>1.8326677904205807E-5</v>
      </c>
      <c r="Y103" s="1" t="s">
        <v>59</v>
      </c>
      <c r="AC103" s="1" t="s">
        <v>60</v>
      </c>
    </row>
    <row r="104" spans="1:29" x14ac:dyDescent="0.2">
      <c r="A104" s="52" t="s">
        <v>78</v>
      </c>
      <c r="B104" s="5"/>
      <c r="C104" s="1">
        <v>46047.672200000001</v>
      </c>
      <c r="E104" s="41">
        <f t="shared" si="15"/>
        <v>-16043.05107944844</v>
      </c>
      <c r="F104" s="1">
        <f t="shared" si="20"/>
        <v>-16043</v>
      </c>
      <c r="G104" s="41">
        <f t="shared" si="16"/>
        <v>-2.2409867997339461E-2</v>
      </c>
      <c r="N104" s="45">
        <f t="shared" si="21"/>
        <v>-2.2409867997339461E-2</v>
      </c>
      <c r="P104" s="41">
        <f t="shared" si="18"/>
        <v>-1.8767759684828751E-2</v>
      </c>
      <c r="Q104" s="134">
        <f t="shared" si="17"/>
        <v>31029.172200000001</v>
      </c>
      <c r="R104" s="1">
        <f t="shared" si="19"/>
        <v>1.326495296005961E-5</v>
      </c>
      <c r="Y104" s="1" t="s">
        <v>59</v>
      </c>
      <c r="AC104" s="1" t="s">
        <v>60</v>
      </c>
    </row>
    <row r="105" spans="1:29" x14ac:dyDescent="0.2">
      <c r="A105" s="52" t="s">
        <v>78</v>
      </c>
      <c r="B105" s="5" t="s">
        <v>58</v>
      </c>
      <c r="C105" s="1">
        <v>46093.521999999997</v>
      </c>
      <c r="E105" s="41">
        <f t="shared" si="15"/>
        <v>-15938.54432843788</v>
      </c>
      <c r="F105" s="1">
        <f t="shared" si="20"/>
        <v>-15938.5</v>
      </c>
      <c r="G105" s="41">
        <f t="shared" si="16"/>
        <v>-1.9448026003374252E-2</v>
      </c>
      <c r="N105" s="45">
        <f t="shared" si="21"/>
        <v>-1.9448026003374252E-2</v>
      </c>
      <c r="P105" s="41">
        <f t="shared" si="18"/>
        <v>-1.8445599443462579E-2</v>
      </c>
      <c r="Q105" s="134">
        <f t="shared" si="17"/>
        <v>31075.021999999997</v>
      </c>
      <c r="R105" s="1">
        <f t="shared" si="19"/>
        <v>1.0048590080163516E-6</v>
      </c>
      <c r="Y105" s="1" t="s">
        <v>59</v>
      </c>
      <c r="AC105" s="1" t="s">
        <v>60</v>
      </c>
    </row>
    <row r="106" spans="1:29" x14ac:dyDescent="0.2">
      <c r="A106" s="52" t="s">
        <v>78</v>
      </c>
      <c r="B106" s="5" t="s">
        <v>58</v>
      </c>
      <c r="C106" s="1">
        <v>46100.540699999998</v>
      </c>
      <c r="E106" s="41">
        <f t="shared" si="15"/>
        <v>-15922.546406237172</v>
      </c>
      <c r="F106" s="1">
        <f t="shared" si="20"/>
        <v>-15922.5</v>
      </c>
      <c r="G106" s="41">
        <f t="shared" si="16"/>
        <v>-2.0359610003652051E-2</v>
      </c>
      <c r="N106" s="45">
        <f t="shared" si="21"/>
        <v>-2.0359610003652051E-2</v>
      </c>
      <c r="P106" s="41">
        <f t="shared" si="18"/>
        <v>-1.8396504883332936E-2</v>
      </c>
      <c r="Q106" s="134">
        <f t="shared" si="17"/>
        <v>31082.040699999998</v>
      </c>
      <c r="R106" s="1">
        <f t="shared" si="19"/>
        <v>3.8537817134231289E-6</v>
      </c>
      <c r="Y106" s="1" t="s">
        <v>59</v>
      </c>
      <c r="AC106" s="1" t="s">
        <v>60</v>
      </c>
    </row>
    <row r="107" spans="1:29" x14ac:dyDescent="0.2">
      <c r="A107" s="52" t="s">
        <v>78</v>
      </c>
      <c r="B107" s="5" t="s">
        <v>58</v>
      </c>
      <c r="C107" s="1">
        <v>46497.591099999998</v>
      </c>
      <c r="E107" s="41">
        <f t="shared" si="15"/>
        <v>-15017.538155569839</v>
      </c>
      <c r="F107" s="1">
        <f t="shared" si="20"/>
        <v>-15017.5</v>
      </c>
      <c r="G107" s="41">
        <f t="shared" si="16"/>
        <v>-1.6739830003643874E-2</v>
      </c>
      <c r="N107" s="45">
        <f t="shared" si="21"/>
        <v>-1.6739830003643874E-2</v>
      </c>
      <c r="P107" s="41">
        <f t="shared" si="18"/>
        <v>-1.5719635972751E-2</v>
      </c>
      <c r="Q107" s="134">
        <f t="shared" si="17"/>
        <v>31479.091099999998</v>
      </c>
      <c r="R107" s="1">
        <f t="shared" si="19"/>
        <v>1.0407958606694496E-6</v>
      </c>
      <c r="Y107" s="1" t="s">
        <v>59</v>
      </c>
      <c r="AC107" s="1" t="s">
        <v>60</v>
      </c>
    </row>
    <row r="108" spans="1:29" x14ac:dyDescent="0.2">
      <c r="A108" s="52" t="s">
        <v>79</v>
      </c>
      <c r="B108" s="5"/>
      <c r="C108" s="1">
        <v>46499.5648</v>
      </c>
      <c r="E108" s="41">
        <f t="shared" si="15"/>
        <v>-15013.039445118106</v>
      </c>
      <c r="F108" s="1">
        <f t="shared" si="20"/>
        <v>-15013</v>
      </c>
      <c r="G108" s="41">
        <f t="shared" si="16"/>
        <v>-1.7305588000454009E-2</v>
      </c>
      <c r="N108" s="45">
        <f t="shared" si="21"/>
        <v>-1.7305588000454009E-2</v>
      </c>
      <c r="P108" s="41">
        <f t="shared" si="18"/>
        <v>-1.5706816810653841E-2</v>
      </c>
      <c r="Q108" s="134">
        <f t="shared" si="17"/>
        <v>31481.0648</v>
      </c>
      <c r="R108" s="1">
        <f t="shared" si="19"/>
        <v>2.556069317335043E-6</v>
      </c>
      <c r="Y108" s="1" t="s">
        <v>59</v>
      </c>
      <c r="AC108" s="1" t="s">
        <v>60</v>
      </c>
    </row>
    <row r="109" spans="1:29" x14ac:dyDescent="0.2">
      <c r="A109" s="52" t="s">
        <v>78</v>
      </c>
      <c r="B109" s="5"/>
      <c r="C109" s="1">
        <v>46506.584499999997</v>
      </c>
      <c r="E109" s="41">
        <f t="shared" si="15"/>
        <v>-14997.039243589013</v>
      </c>
      <c r="F109" s="1">
        <f t="shared" si="20"/>
        <v>-14997</v>
      </c>
      <c r="G109" s="41">
        <f t="shared" si="16"/>
        <v>-1.7217172004166059E-2</v>
      </c>
      <c r="N109" s="45">
        <f t="shared" si="21"/>
        <v>-1.7217172004166059E-2</v>
      </c>
      <c r="P109" s="41">
        <f t="shared" si="18"/>
        <v>-1.566127693612078E-2</v>
      </c>
      <c r="Q109" s="134">
        <f t="shared" si="17"/>
        <v>31488.084499999997</v>
      </c>
      <c r="R109" s="1">
        <f t="shared" si="19"/>
        <v>2.4208094627676244E-6</v>
      </c>
      <c r="Y109" s="1" t="s">
        <v>59</v>
      </c>
      <c r="AC109" s="1" t="s">
        <v>60</v>
      </c>
    </row>
    <row r="110" spans="1:29" x14ac:dyDescent="0.2">
      <c r="A110" s="52" t="s">
        <v>75</v>
      </c>
      <c r="B110" s="5"/>
      <c r="C110" s="1">
        <v>46514.481299999999</v>
      </c>
      <c r="D110" s="5">
        <v>1E-3</v>
      </c>
      <c r="E110" s="41">
        <f t="shared" si="15"/>
        <v>-14979.039843125314</v>
      </c>
      <c r="F110" s="1">
        <f t="shared" si="20"/>
        <v>-14979</v>
      </c>
      <c r="G110" s="41">
        <f t="shared" si="16"/>
        <v>-1.7480203998275101E-2</v>
      </c>
      <c r="J110" s="41">
        <f>G110</f>
        <v>-1.7480203998275101E-2</v>
      </c>
      <c r="P110" s="41">
        <f t="shared" si="18"/>
        <v>-1.5610118033091758E-2</v>
      </c>
      <c r="Q110" s="134">
        <f t="shared" si="17"/>
        <v>31495.981299999999</v>
      </c>
      <c r="R110" s="1">
        <f t="shared" si="19"/>
        <v>3.4972215171757172E-6</v>
      </c>
    </row>
    <row r="111" spans="1:29" x14ac:dyDescent="0.2">
      <c r="A111" s="52" t="s">
        <v>75</v>
      </c>
      <c r="B111" s="5"/>
      <c r="C111" s="1">
        <v>46515.3586</v>
      </c>
      <c r="D111" s="5">
        <v>2.9999999999999997E-4</v>
      </c>
      <c r="E111" s="41">
        <f t="shared" si="15"/>
        <v>-14977.040188325042</v>
      </c>
      <c r="F111" s="1">
        <f t="shared" si="20"/>
        <v>-14977</v>
      </c>
      <c r="G111" s="41">
        <f t="shared" si="16"/>
        <v>-1.7631652001000475E-2</v>
      </c>
      <c r="J111" s="41">
        <f>G111</f>
        <v>-1.7631652001000475E-2</v>
      </c>
      <c r="P111" s="41">
        <f t="shared" si="18"/>
        <v>-1.5604438511567009E-2</v>
      </c>
      <c r="Q111" s="134">
        <f t="shared" si="17"/>
        <v>31496.8586</v>
      </c>
      <c r="R111" s="1">
        <f t="shared" si="19"/>
        <v>4.1095945317410092E-6</v>
      </c>
    </row>
    <row r="112" spans="1:29" x14ac:dyDescent="0.2">
      <c r="A112" s="52" t="s">
        <v>72</v>
      </c>
      <c r="B112" s="5"/>
      <c r="C112" s="1">
        <v>46523.683499999999</v>
      </c>
      <c r="E112" s="41">
        <f t="shared" si="15"/>
        <v>-14958.065007375772</v>
      </c>
      <c r="F112" s="1">
        <f t="shared" si="20"/>
        <v>-14958</v>
      </c>
      <c r="G112" s="41">
        <f t="shared" si="16"/>
        <v>-2.8520407999167219E-2</v>
      </c>
      <c r="N112" s="45">
        <f>G112</f>
        <v>-2.8520407999167219E-2</v>
      </c>
      <c r="P112" s="41">
        <f t="shared" si="18"/>
        <v>-1.5550530947396354E-2</v>
      </c>
      <c r="Q112" s="134">
        <f t="shared" si="17"/>
        <v>31505.183499999999</v>
      </c>
      <c r="R112" s="1">
        <f t="shared" si="19"/>
        <v>1.682177107380525E-4</v>
      </c>
      <c r="Y112" s="1" t="s">
        <v>59</v>
      </c>
      <c r="AC112" s="1" t="s">
        <v>60</v>
      </c>
    </row>
    <row r="113" spans="1:29" x14ac:dyDescent="0.2">
      <c r="A113" s="52" t="s">
        <v>61</v>
      </c>
      <c r="B113" s="5"/>
      <c r="C113" s="1">
        <v>46534.658499999998</v>
      </c>
      <c r="E113" s="41">
        <f t="shared" si="15"/>
        <v>-14933.049378248907</v>
      </c>
      <c r="F113" s="1">
        <f t="shared" si="20"/>
        <v>-14933</v>
      </c>
      <c r="G113" s="41">
        <f t="shared" si="16"/>
        <v>-2.1663507999619469E-2</v>
      </c>
      <c r="N113" s="45">
        <f>G113</f>
        <v>-2.1663507999619469E-2</v>
      </c>
      <c r="P113" s="41">
        <f t="shared" si="18"/>
        <v>-1.5479731970344503E-2</v>
      </c>
      <c r="Q113" s="134">
        <f t="shared" si="17"/>
        <v>31516.158499999998</v>
      </c>
      <c r="R113" s="1">
        <f t="shared" si="19"/>
        <v>3.8239085980235672E-5</v>
      </c>
      <c r="Y113" s="1" t="s">
        <v>59</v>
      </c>
      <c r="AC113" s="1" t="s">
        <v>60</v>
      </c>
    </row>
    <row r="114" spans="1:29" x14ac:dyDescent="0.2">
      <c r="A114" s="52" t="s">
        <v>80</v>
      </c>
      <c r="B114" s="5"/>
      <c r="C114" s="1">
        <v>47288.398000000001</v>
      </c>
      <c r="E114" s="41">
        <f t="shared" si="15"/>
        <v>-13215.029534032972</v>
      </c>
      <c r="F114" s="1">
        <f t="shared" si="20"/>
        <v>-13215</v>
      </c>
      <c r="G114" s="41">
        <f t="shared" si="16"/>
        <v>-1.2957339997228701E-2</v>
      </c>
      <c r="M114" s="41">
        <f>G114</f>
        <v>-1.2957339997228701E-2</v>
      </c>
      <c r="P114" s="41">
        <f t="shared" si="18"/>
        <v>-1.0973840556817879E-2</v>
      </c>
      <c r="Q114" s="134">
        <f t="shared" si="17"/>
        <v>32269.898000000001</v>
      </c>
      <c r="R114" s="1">
        <f t="shared" si="19"/>
        <v>3.9342700301100445E-6</v>
      </c>
      <c r="Y114" s="1" t="s">
        <v>59</v>
      </c>
      <c r="Z114" s="1">
        <v>7</v>
      </c>
      <c r="AA114" s="1" t="s">
        <v>124</v>
      </c>
      <c r="AC114" s="1" t="s">
        <v>120</v>
      </c>
    </row>
    <row r="115" spans="1:29" x14ac:dyDescent="0.2">
      <c r="A115" s="52" t="s">
        <v>78</v>
      </c>
      <c r="B115" s="5"/>
      <c r="C115" s="1">
        <v>47578.394</v>
      </c>
      <c r="E115" s="41">
        <f t="shared" si="15"/>
        <v>-12554.033417014771</v>
      </c>
      <c r="F115" s="1">
        <f t="shared" si="20"/>
        <v>-12554</v>
      </c>
      <c r="G115" s="41">
        <f t="shared" si="16"/>
        <v>-1.4660904002084862E-2</v>
      </c>
      <c r="N115" s="45">
        <f t="shared" ref="N115:N122" si="22">G115</f>
        <v>-1.4660904002084862E-2</v>
      </c>
      <c r="P115" s="41">
        <f t="shared" si="18"/>
        <v>-9.4289430776769295E-3</v>
      </c>
      <c r="Q115" s="134">
        <f t="shared" si="17"/>
        <v>32559.894</v>
      </c>
      <c r="R115" s="1">
        <f t="shared" si="19"/>
        <v>2.7373415114531511E-5</v>
      </c>
      <c r="Y115" s="1" t="s">
        <v>59</v>
      </c>
      <c r="AC115" s="1" t="s">
        <v>60</v>
      </c>
    </row>
    <row r="116" spans="1:29" x14ac:dyDescent="0.2">
      <c r="A116" s="52" t="s">
        <v>78</v>
      </c>
      <c r="B116" s="5"/>
      <c r="C116" s="1">
        <v>47603.4067</v>
      </c>
      <c r="E116" s="41">
        <f t="shared" si="15"/>
        <v>-12497.021259687977</v>
      </c>
      <c r="F116" s="1">
        <f t="shared" si="20"/>
        <v>-12497</v>
      </c>
      <c r="G116" s="41">
        <f t="shared" si="16"/>
        <v>-9.3271720033953898E-3</v>
      </c>
      <c r="N116" s="45">
        <f t="shared" si="22"/>
        <v>-9.3271720033953898E-3</v>
      </c>
      <c r="P116" s="41">
        <f t="shared" si="18"/>
        <v>-9.3006341417107875E-3</v>
      </c>
      <c r="Q116" s="134">
        <f t="shared" si="17"/>
        <v>32584.9067</v>
      </c>
      <c r="R116" s="1">
        <f t="shared" si="19"/>
        <v>7.0425810279107925E-10</v>
      </c>
      <c r="Y116" s="1" t="s">
        <v>59</v>
      </c>
      <c r="AC116" s="1" t="s">
        <v>60</v>
      </c>
    </row>
    <row r="117" spans="1:29" x14ac:dyDescent="0.2">
      <c r="A117" s="52" t="s">
        <v>78</v>
      </c>
      <c r="B117" s="5"/>
      <c r="C117" s="1">
        <v>47604.279499999997</v>
      </c>
      <c r="E117" s="41">
        <f t="shared" ref="E117:E148" si="23">+(C117-C$7)/C$8</f>
        <v>-12495.031861865484</v>
      </c>
      <c r="F117" s="1">
        <f t="shared" si="20"/>
        <v>-12495</v>
      </c>
      <c r="G117" s="41">
        <f t="shared" ref="G117:G148" si="24">+C117-(C$7+F117*C$8)</f>
        <v>-1.3978620001580566E-2</v>
      </c>
      <c r="N117" s="45">
        <f t="shared" si="22"/>
        <v>-1.3978620001580566E-2</v>
      </c>
      <c r="P117" s="41">
        <f t="shared" si="18"/>
        <v>-9.2961462368325413E-3</v>
      </c>
      <c r="Q117" s="134">
        <f t="shared" ref="Q117:Q148" si="25">C117-15018.5</f>
        <v>32585.779499999997</v>
      </c>
      <c r="R117" s="1">
        <f t="shared" si="19"/>
        <v>2.1925560557553542E-5</v>
      </c>
      <c r="Y117" s="1" t="s">
        <v>59</v>
      </c>
      <c r="AC117" s="1" t="s">
        <v>60</v>
      </c>
    </row>
    <row r="118" spans="1:29" x14ac:dyDescent="0.2">
      <c r="A118" s="52" t="s">
        <v>78</v>
      </c>
      <c r="B118" s="5" t="s">
        <v>58</v>
      </c>
      <c r="C118" s="1">
        <v>47604.504300000001</v>
      </c>
      <c r="E118" s="41">
        <f t="shared" si="23"/>
        <v>-12494.519468842449</v>
      </c>
      <c r="F118" s="1">
        <f t="shared" si="20"/>
        <v>-12494.5</v>
      </c>
      <c r="G118" s="41">
        <f t="shared" si="24"/>
        <v>-8.5414819986908697E-3</v>
      </c>
      <c r="N118" s="45">
        <f t="shared" si="22"/>
        <v>-8.5414819986908697E-3</v>
      </c>
      <c r="P118" s="41">
        <f t="shared" si="18"/>
        <v>-9.2950244106452928E-3</v>
      </c>
      <c r="Q118" s="134">
        <f t="shared" si="25"/>
        <v>32586.004300000001</v>
      </c>
      <c r="R118" s="1">
        <f t="shared" si="19"/>
        <v>5.678261666140895E-7</v>
      </c>
      <c r="Y118" s="1" t="s">
        <v>59</v>
      </c>
      <c r="AC118" s="1" t="s">
        <v>60</v>
      </c>
    </row>
    <row r="119" spans="1:29" x14ac:dyDescent="0.2">
      <c r="A119" s="52" t="s">
        <v>78</v>
      </c>
      <c r="B119" s="5"/>
      <c r="C119" s="1">
        <v>47899.547700000003</v>
      </c>
      <c r="E119" s="41">
        <f t="shared" si="23"/>
        <v>-11822.018669687115</v>
      </c>
      <c r="F119" s="1">
        <f t="shared" si="20"/>
        <v>-11822</v>
      </c>
      <c r="G119" s="41">
        <f t="shared" si="24"/>
        <v>-8.190871994884219E-3</v>
      </c>
      <c r="N119" s="45">
        <f t="shared" si="22"/>
        <v>-8.190871994884219E-3</v>
      </c>
      <c r="P119" s="41">
        <f t="shared" si="18"/>
        <v>-7.8404909886643781E-3</v>
      </c>
      <c r="Q119" s="134">
        <f t="shared" si="25"/>
        <v>32881.047700000003</v>
      </c>
      <c r="R119" s="1">
        <f t="shared" si="19"/>
        <v>1.227668495196282E-7</v>
      </c>
      <c r="Y119" s="1" t="s">
        <v>59</v>
      </c>
      <c r="AC119" s="1" t="s">
        <v>60</v>
      </c>
    </row>
    <row r="120" spans="1:29" x14ac:dyDescent="0.2">
      <c r="A120" s="52" t="s">
        <v>78</v>
      </c>
      <c r="B120" s="5"/>
      <c r="C120" s="1">
        <v>47903.495499999997</v>
      </c>
      <c r="E120" s="41">
        <f t="shared" si="23"/>
        <v>-11813.020337052318</v>
      </c>
      <c r="F120" s="1">
        <f t="shared" si="20"/>
        <v>-11813</v>
      </c>
      <c r="G120" s="41">
        <f t="shared" si="24"/>
        <v>-8.922387998609338E-3</v>
      </c>
      <c r="N120" s="45">
        <f t="shared" si="22"/>
        <v>-8.922387998609338E-3</v>
      </c>
      <c r="P120" s="41">
        <f t="shared" si="18"/>
        <v>-7.8217612924278007E-3</v>
      </c>
      <c r="Q120" s="134">
        <f t="shared" si="25"/>
        <v>32884.995499999997</v>
      </c>
      <c r="R120" s="1">
        <f t="shared" si="19"/>
        <v>1.2113791463600198E-6</v>
      </c>
      <c r="Y120" s="1" t="s">
        <v>59</v>
      </c>
      <c r="AC120" s="1" t="s">
        <v>60</v>
      </c>
    </row>
    <row r="121" spans="1:29" x14ac:dyDescent="0.2">
      <c r="A121" s="52" t="s">
        <v>78</v>
      </c>
      <c r="B121" s="5"/>
      <c r="C121" s="1">
        <v>47906.569499999998</v>
      </c>
      <c r="E121" s="41">
        <f t="shared" si="23"/>
        <v>-11806.0136815684</v>
      </c>
      <c r="F121" s="1">
        <f t="shared" si="20"/>
        <v>-11806</v>
      </c>
      <c r="G121" s="41">
        <f t="shared" si="24"/>
        <v>-6.0024560007150285E-3</v>
      </c>
      <c r="N121" s="45">
        <f t="shared" si="22"/>
        <v>-6.0024560007150285E-3</v>
      </c>
      <c r="P121" s="41">
        <f t="shared" si="18"/>
        <v>-7.8072071938057527E-3</v>
      </c>
      <c r="Q121" s="134">
        <f t="shared" si="25"/>
        <v>32888.069499999998</v>
      </c>
      <c r="R121" s="1">
        <f t="shared" si="19"/>
        <v>3.2571268689623927E-6</v>
      </c>
      <c r="Y121" s="1" t="s">
        <v>59</v>
      </c>
      <c r="AC121" s="1" t="s">
        <v>60</v>
      </c>
    </row>
    <row r="122" spans="1:29" x14ac:dyDescent="0.2">
      <c r="A122" s="52" t="s">
        <v>78</v>
      </c>
      <c r="B122" s="5" t="s">
        <v>58</v>
      </c>
      <c r="C122" s="1">
        <v>47930.472000000002</v>
      </c>
      <c r="E122" s="41">
        <f t="shared" si="23"/>
        <v>-11751.53203462489</v>
      </c>
      <c r="F122" s="1">
        <f t="shared" si="20"/>
        <v>-11751.5</v>
      </c>
      <c r="G122" s="41">
        <f t="shared" si="24"/>
        <v>-1.4054413994017523E-2</v>
      </c>
      <c r="N122" s="45">
        <f t="shared" si="22"/>
        <v>-1.4054413994017523E-2</v>
      </c>
      <c r="P122" s="41">
        <f t="shared" si="18"/>
        <v>-7.6942954368937055E-3</v>
      </c>
      <c r="Q122" s="134">
        <f t="shared" si="25"/>
        <v>32911.972000000002</v>
      </c>
      <c r="R122" s="1">
        <f t="shared" si="19"/>
        <v>4.0451108060670746E-5</v>
      </c>
      <c r="Y122" s="1" t="s">
        <v>59</v>
      </c>
      <c r="AC122" s="1" t="s">
        <v>60</v>
      </c>
    </row>
    <row r="123" spans="1:29" x14ac:dyDescent="0.2">
      <c r="A123" s="52" t="s">
        <v>83</v>
      </c>
      <c r="B123" s="5"/>
      <c r="C123" s="1">
        <v>47954.396000000001</v>
      </c>
      <c r="E123" s="41">
        <f t="shared" si="23"/>
        <v>-11697.001382120914</v>
      </c>
      <c r="F123" s="1">
        <f t="shared" ref="F123:F154" si="26">ROUND(2*E123,0)/2</f>
        <v>-11697</v>
      </c>
      <c r="G123" s="41">
        <f t="shared" si="24"/>
        <v>-6.0637199931079522E-4</v>
      </c>
      <c r="M123" s="41">
        <f>G123</f>
        <v>-6.0637199931079522E-4</v>
      </c>
      <c r="P123" s="41">
        <f t="shared" si="18"/>
        <v>-7.5820966935481963E-3</v>
      </c>
      <c r="Q123" s="134">
        <f t="shared" si="25"/>
        <v>32935.896000000001</v>
      </c>
      <c r="R123" s="1">
        <f t="shared" si="19"/>
        <v>4.8660735009793485E-5</v>
      </c>
      <c r="Y123" s="1" t="s">
        <v>92</v>
      </c>
      <c r="Z123" s="1">
        <v>10</v>
      </c>
      <c r="AA123" s="1" t="s">
        <v>126</v>
      </c>
      <c r="AC123" s="1" t="s">
        <v>120</v>
      </c>
    </row>
    <row r="124" spans="1:29" x14ac:dyDescent="0.2">
      <c r="A124" s="52" t="s">
        <v>61</v>
      </c>
      <c r="B124" s="5"/>
      <c r="C124" s="1">
        <v>47983.3462</v>
      </c>
      <c r="E124" s="41">
        <f t="shared" si="23"/>
        <v>-11631.014369241771</v>
      </c>
      <c r="F124" s="1">
        <f t="shared" si="26"/>
        <v>-11631</v>
      </c>
      <c r="G124" s="41">
        <f t="shared" si="24"/>
        <v>-6.3041559988050722E-3</v>
      </c>
      <c r="N124" s="45">
        <f>G124</f>
        <v>-6.3041559988050722E-3</v>
      </c>
      <c r="P124" s="41">
        <f t="shared" si="18"/>
        <v>-7.4471775516017375E-3</v>
      </c>
      <c r="Q124" s="134">
        <f t="shared" si="25"/>
        <v>32964.8462</v>
      </c>
      <c r="R124" s="1">
        <f t="shared" si="19"/>
        <v>1.3064982701577001E-6</v>
      </c>
      <c r="Y124" s="1" t="s">
        <v>59</v>
      </c>
      <c r="AC124" s="1" t="s">
        <v>60</v>
      </c>
    </row>
    <row r="125" spans="1:29" x14ac:dyDescent="0.2">
      <c r="A125" s="52" t="s">
        <v>84</v>
      </c>
      <c r="B125" s="5"/>
      <c r="C125" s="1">
        <v>48011.426299999999</v>
      </c>
      <c r="E125" s="41">
        <f t="shared" si="23"/>
        <v>-11567.010599998463</v>
      </c>
      <c r="F125" s="1">
        <f t="shared" si="26"/>
        <v>-11567</v>
      </c>
      <c r="G125" s="41">
        <f t="shared" si="24"/>
        <v>-4.6504920028382912E-3</v>
      </c>
      <c r="N125" s="45">
        <f>G125</f>
        <v>-4.6504920028382912E-3</v>
      </c>
      <c r="P125" s="41">
        <f t="shared" si="18"/>
        <v>-7.3173454835805916E-3</v>
      </c>
      <c r="Q125" s="134">
        <f t="shared" si="25"/>
        <v>32992.926299999999</v>
      </c>
      <c r="R125" s="1">
        <f t="shared" si="19"/>
        <v>7.1121074877473234E-6</v>
      </c>
      <c r="Y125" s="1" t="s">
        <v>116</v>
      </c>
      <c r="AC125" s="1" t="s">
        <v>60</v>
      </c>
    </row>
    <row r="126" spans="1:29" x14ac:dyDescent="0.2">
      <c r="A126" s="52" t="s">
        <v>78</v>
      </c>
      <c r="B126" s="5" t="s">
        <v>58</v>
      </c>
      <c r="C126" s="1">
        <v>48320.5075</v>
      </c>
      <c r="E126" s="41">
        <f t="shared" si="23"/>
        <v>-10862.513044710366</v>
      </c>
      <c r="F126" s="1">
        <f t="shared" si="26"/>
        <v>-10862.5</v>
      </c>
      <c r="G126" s="41">
        <f t="shared" si="24"/>
        <v>-5.7230500024161302E-3</v>
      </c>
      <c r="N126" s="45">
        <f>G126</f>
        <v>-5.7230500024161302E-3</v>
      </c>
      <c r="P126" s="41">
        <f t="shared" si="18"/>
        <v>-5.9531614081399977E-3</v>
      </c>
      <c r="Q126" s="134">
        <f t="shared" si="25"/>
        <v>33302.0075</v>
      </c>
      <c r="R126" s="1">
        <f t="shared" si="19"/>
        <v>5.2951259044214387E-8</v>
      </c>
      <c r="Y126" s="1" t="s">
        <v>59</v>
      </c>
      <c r="AC126" s="1" t="s">
        <v>60</v>
      </c>
    </row>
    <row r="127" spans="1:29" x14ac:dyDescent="0.2">
      <c r="A127" s="52" t="s">
        <v>85</v>
      </c>
      <c r="B127" s="5" t="s">
        <v>58</v>
      </c>
      <c r="C127" s="1">
        <v>48332.353000000003</v>
      </c>
      <c r="E127" s="41">
        <f t="shared" si="23"/>
        <v>-10835.513260216299</v>
      </c>
      <c r="F127" s="1">
        <f t="shared" si="26"/>
        <v>-10835.5</v>
      </c>
      <c r="G127" s="41">
        <f t="shared" si="24"/>
        <v>-5.817597993882373E-3</v>
      </c>
      <c r="M127" s="41">
        <f>G127</f>
        <v>-5.817597993882373E-3</v>
      </c>
      <c r="P127" s="41">
        <f t="shared" si="18"/>
        <v>-5.9032495514000048E-3</v>
      </c>
      <c r="Q127" s="134">
        <f t="shared" si="25"/>
        <v>33313.853000000003</v>
      </c>
      <c r="R127" s="1">
        <f t="shared" si="19"/>
        <v>7.3361893051961958E-9</v>
      </c>
      <c r="Y127" s="1" t="s">
        <v>117</v>
      </c>
      <c r="Z127" s="1" t="s">
        <v>127</v>
      </c>
      <c r="AA127" s="1" t="s">
        <v>128</v>
      </c>
      <c r="AC127" s="1" t="s">
        <v>120</v>
      </c>
    </row>
    <row r="128" spans="1:29" x14ac:dyDescent="0.2">
      <c r="A128" s="52" t="s">
        <v>78</v>
      </c>
      <c r="B128" s="5"/>
      <c r="C128" s="1">
        <v>48373.375599999999</v>
      </c>
      <c r="E128" s="41">
        <f t="shared" si="23"/>
        <v>-10742.009283230449</v>
      </c>
      <c r="F128" s="1">
        <f t="shared" si="26"/>
        <v>-10742</v>
      </c>
      <c r="G128" s="41">
        <f t="shared" si="24"/>
        <v>-4.0727919986238703E-3</v>
      </c>
      <c r="N128" s="45">
        <f>G128</f>
        <v>-4.0727919986238703E-3</v>
      </c>
      <c r="P128" s="41">
        <f t="shared" si="18"/>
        <v>-5.7317589413509295E-3</v>
      </c>
      <c r="Q128" s="134">
        <f t="shared" si="25"/>
        <v>33354.875599999999</v>
      </c>
      <c r="R128" s="1">
        <f t="shared" si="19"/>
        <v>2.7521713170611656E-6</v>
      </c>
      <c r="Y128" s="1" t="s">
        <v>59</v>
      </c>
      <c r="AC128" s="1" t="s">
        <v>60</v>
      </c>
    </row>
    <row r="129" spans="1:29" x14ac:dyDescent="0.2">
      <c r="A129" s="55" t="s">
        <v>86</v>
      </c>
      <c r="B129" s="129" t="s">
        <v>65</v>
      </c>
      <c r="C129" s="130">
        <v>48644.511700000003</v>
      </c>
      <c r="D129" s="129">
        <v>5.9999999999999995E-4</v>
      </c>
      <c r="E129" s="41">
        <f t="shared" si="23"/>
        <v>-10124.001071794908</v>
      </c>
      <c r="F129" s="1">
        <f t="shared" si="26"/>
        <v>-10124</v>
      </c>
      <c r="G129" s="41">
        <f t="shared" si="24"/>
        <v>-4.70223996671848E-4</v>
      </c>
      <c r="I129" s="41">
        <f>G129</f>
        <v>-4.70223996671848E-4</v>
      </c>
      <c r="P129" s="41">
        <f t="shared" si="18"/>
        <v>-4.6510464100397051E-3</v>
      </c>
      <c r="Q129" s="134">
        <f t="shared" si="25"/>
        <v>33626.011700000003</v>
      </c>
      <c r="R129" s="1">
        <f t="shared" si="19"/>
        <v>1.7479276052119033E-5</v>
      </c>
    </row>
    <row r="130" spans="1:29" x14ac:dyDescent="0.2">
      <c r="A130" s="55" t="s">
        <v>86</v>
      </c>
      <c r="B130" s="129" t="s">
        <v>58</v>
      </c>
      <c r="C130" s="130">
        <v>48649.555500000002</v>
      </c>
      <c r="D130" s="129">
        <v>8.0000000000000004E-4</v>
      </c>
      <c r="E130" s="41">
        <f t="shared" si="23"/>
        <v>-10112.504595240003</v>
      </c>
      <c r="F130" s="1">
        <f t="shared" si="26"/>
        <v>-10112.5</v>
      </c>
      <c r="G130" s="41">
        <f t="shared" si="24"/>
        <v>-2.0160499989287928E-3</v>
      </c>
      <c r="I130" s="41">
        <f>G130</f>
        <v>-2.0160499989287928E-3</v>
      </c>
      <c r="P130" s="41">
        <f t="shared" si="18"/>
        <v>-4.6318049607234971E-3</v>
      </c>
      <c r="Q130" s="134">
        <f t="shared" si="25"/>
        <v>33631.055500000002</v>
      </c>
      <c r="R130" s="1">
        <f t="shared" si="19"/>
        <v>6.842174020153615E-6</v>
      </c>
    </row>
    <row r="131" spans="1:29" x14ac:dyDescent="0.2">
      <c r="A131" s="52" t="s">
        <v>75</v>
      </c>
      <c r="B131" s="5"/>
      <c r="C131" s="1">
        <v>48683.555399999997</v>
      </c>
      <c r="D131" s="5">
        <v>5.0000000000000001E-4</v>
      </c>
      <c r="E131" s="41">
        <f t="shared" si="23"/>
        <v>-10035.007657768438</v>
      </c>
      <c r="F131" s="1">
        <f t="shared" si="26"/>
        <v>-10035</v>
      </c>
      <c r="G131" s="41">
        <f t="shared" si="24"/>
        <v>-3.3596600042073987E-3</v>
      </c>
      <c r="J131" s="41">
        <f>G131</f>
        <v>-3.3596600042073987E-3</v>
      </c>
      <c r="P131" s="41">
        <f t="shared" si="18"/>
        <v>-4.5029622023330367E-3</v>
      </c>
      <c r="Q131" s="134">
        <f t="shared" si="25"/>
        <v>33665.055399999997</v>
      </c>
      <c r="R131" s="1">
        <f t="shared" si="19"/>
        <v>1.3071399162389155E-6</v>
      </c>
    </row>
    <row r="132" spans="1:29" x14ac:dyDescent="0.2">
      <c r="A132" s="55" t="s">
        <v>86</v>
      </c>
      <c r="B132" s="129" t="s">
        <v>58</v>
      </c>
      <c r="C132" s="130">
        <v>49029.496200000001</v>
      </c>
      <c r="D132" s="129">
        <v>1.4E-3</v>
      </c>
      <c r="E132" s="41">
        <f t="shared" si="23"/>
        <v>-9246.4949695997257</v>
      </c>
      <c r="F132" s="1">
        <f t="shared" si="26"/>
        <v>-9246.5</v>
      </c>
      <c r="G132" s="41">
        <f t="shared" si="24"/>
        <v>2.2069660044508055E-3</v>
      </c>
      <c r="I132" s="41">
        <f>G132</f>
        <v>2.2069660044508055E-3</v>
      </c>
      <c r="P132" s="41">
        <f t="shared" si="18"/>
        <v>-3.2740496131301398E-3</v>
      </c>
      <c r="Q132" s="134">
        <f t="shared" si="25"/>
        <v>34010.996200000001</v>
      </c>
      <c r="R132" s="1">
        <f t="shared" si="19"/>
        <v>3.004153220016623E-5</v>
      </c>
    </row>
    <row r="133" spans="1:29" x14ac:dyDescent="0.2">
      <c r="A133" s="52" t="s">
        <v>87</v>
      </c>
      <c r="B133" s="5"/>
      <c r="C133" s="1">
        <v>49032.348599999998</v>
      </c>
      <c r="E133" s="41">
        <f t="shared" si="23"/>
        <v>-9239.9934132879844</v>
      </c>
      <c r="F133" s="1">
        <f t="shared" si="26"/>
        <v>-9240</v>
      </c>
      <c r="G133" s="41">
        <f t="shared" si="24"/>
        <v>2.8897599986521527E-3</v>
      </c>
      <c r="N133" s="45">
        <f>G133</f>
        <v>2.8897599986521527E-3</v>
      </c>
      <c r="P133" s="41">
        <f t="shared" si="18"/>
        <v>-3.2645393053952945E-3</v>
      </c>
      <c r="Q133" s="134">
        <f t="shared" si="25"/>
        <v>34013.848599999998</v>
      </c>
      <c r="R133" s="1">
        <f t="shared" si="19"/>
        <v>3.787539992379889E-5</v>
      </c>
      <c r="Y133" s="1" t="s">
        <v>59</v>
      </c>
      <c r="AC133" s="1" t="s">
        <v>60</v>
      </c>
    </row>
    <row r="134" spans="1:29" x14ac:dyDescent="0.2">
      <c r="A134" s="52" t="s">
        <v>87</v>
      </c>
      <c r="B134" s="5"/>
      <c r="C134" s="1">
        <v>49071.387900000002</v>
      </c>
      <c r="E134" s="41">
        <f t="shared" si="23"/>
        <v>-9151.0100283064276</v>
      </c>
      <c r="F134" s="1">
        <f t="shared" si="26"/>
        <v>-9151</v>
      </c>
      <c r="G134" s="41">
        <f t="shared" si="24"/>
        <v>-4.3996759995934553E-3</v>
      </c>
      <c r="N134" s="45">
        <f>G134</f>
        <v>-4.3996759995934553E-3</v>
      </c>
      <c r="P134" s="41">
        <f t="shared" si="18"/>
        <v>-3.1353414053599277E-3</v>
      </c>
      <c r="Q134" s="134">
        <f t="shared" si="25"/>
        <v>34052.887900000002</v>
      </c>
      <c r="R134" s="1">
        <f t="shared" si="19"/>
        <v>1.598541966175659E-6</v>
      </c>
      <c r="Y134" s="1" t="s">
        <v>59</v>
      </c>
      <c r="AC134" s="1" t="s">
        <v>60</v>
      </c>
    </row>
    <row r="135" spans="1:29" x14ac:dyDescent="0.2">
      <c r="A135" s="52" t="s">
        <v>86</v>
      </c>
      <c r="B135" s="5"/>
      <c r="C135" s="1">
        <v>49074.463499999998</v>
      </c>
      <c r="D135" s="5">
        <v>1.1000000000000001E-3</v>
      </c>
      <c r="E135" s="41">
        <f t="shared" si="23"/>
        <v>-9143.999725897087</v>
      </c>
      <c r="F135" s="1">
        <f t="shared" si="26"/>
        <v>-9144</v>
      </c>
      <c r="G135" s="41">
        <f t="shared" si="24"/>
        <v>1.2025600153720006E-4</v>
      </c>
      <c r="I135" s="41">
        <f t="shared" ref="I135:I140" si="27">G135</f>
        <v>1.2025600153720006E-4</v>
      </c>
      <c r="P135" s="41">
        <f t="shared" si="18"/>
        <v>-3.1252604301446E-3</v>
      </c>
      <c r="Q135" s="134">
        <f t="shared" si="25"/>
        <v>34055.963499999998</v>
      </c>
      <c r="R135" s="1">
        <f t="shared" si="19"/>
        <v>1.0533376908316564E-5</v>
      </c>
    </row>
    <row r="136" spans="1:29" x14ac:dyDescent="0.2">
      <c r="A136" s="55" t="s">
        <v>86</v>
      </c>
      <c r="B136" s="129" t="s">
        <v>58</v>
      </c>
      <c r="C136" s="130">
        <v>49105.393300000003</v>
      </c>
      <c r="D136" s="129">
        <v>8.0000000000000004E-4</v>
      </c>
      <c r="E136" s="41">
        <f t="shared" si="23"/>
        <v>-9073.5005545286785</v>
      </c>
      <c r="F136" s="1">
        <f t="shared" si="26"/>
        <v>-9073.5</v>
      </c>
      <c r="G136" s="41">
        <f t="shared" si="24"/>
        <v>-2.4328599829459563E-4</v>
      </c>
      <c r="I136" s="41">
        <f t="shared" si="27"/>
        <v>-2.4328599829459563E-4</v>
      </c>
      <c r="P136" s="41">
        <f t="shared" si="18"/>
        <v>-3.0243863995752414E-3</v>
      </c>
      <c r="Q136" s="134">
        <f t="shared" si="25"/>
        <v>34086.893300000003</v>
      </c>
      <c r="R136" s="1">
        <f t="shared" si="19"/>
        <v>7.734519442003368E-6</v>
      </c>
    </row>
    <row r="137" spans="1:29" x14ac:dyDescent="0.2">
      <c r="A137" s="55" t="s">
        <v>86</v>
      </c>
      <c r="B137" s="129" t="s">
        <v>65</v>
      </c>
      <c r="C137" s="130">
        <v>49411.406300000002</v>
      </c>
      <c r="D137" s="129">
        <v>8.0000000000000004E-4</v>
      </c>
      <c r="E137" s="41">
        <f t="shared" si="23"/>
        <v>-8375.9964346198158</v>
      </c>
      <c r="F137" s="1">
        <f t="shared" si="26"/>
        <v>-8376</v>
      </c>
      <c r="G137" s="41">
        <f t="shared" si="24"/>
        <v>1.5642240032320842E-3</v>
      </c>
      <c r="I137" s="41">
        <f t="shared" si="27"/>
        <v>1.5642240032320842E-3</v>
      </c>
      <c r="O137" s="41">
        <f>+C$11+C$12*$F137</f>
        <v>3.8202012029773906E-3</v>
      </c>
      <c r="P137" s="41">
        <f t="shared" si="18"/>
        <v>-2.0906728214731413E-3</v>
      </c>
      <c r="Q137" s="134">
        <f t="shared" si="25"/>
        <v>34392.906300000002</v>
      </c>
      <c r="R137" s="1">
        <f t="shared" si="19"/>
        <v>1.335827079924034E-5</v>
      </c>
    </row>
    <row r="138" spans="1:29" x14ac:dyDescent="0.2">
      <c r="A138" s="55" t="s">
        <v>86</v>
      </c>
      <c r="B138" s="129" t="s">
        <v>65</v>
      </c>
      <c r="C138" s="130">
        <v>49412.286699999997</v>
      </c>
      <c r="D138" s="129">
        <v>6.9999999999999999E-4</v>
      </c>
      <c r="E138" s="41">
        <f t="shared" si="23"/>
        <v>-8373.989713901532</v>
      </c>
      <c r="F138" s="1">
        <f t="shared" si="26"/>
        <v>-8374</v>
      </c>
      <c r="G138" s="41">
        <f t="shared" si="24"/>
        <v>4.5127759949536994E-3</v>
      </c>
      <c r="I138" s="41">
        <f t="shared" si="27"/>
        <v>4.5127759949536994E-3</v>
      </c>
      <c r="O138" s="41">
        <f t="shared" ref="O138:O180" si="28">+C$11+C$12*$F138</f>
        <v>3.8182932259873993E-3</v>
      </c>
      <c r="P138" s="41">
        <f t="shared" si="18"/>
        <v>-2.0881634227190877E-3</v>
      </c>
      <c r="Q138" s="134">
        <f t="shared" si="25"/>
        <v>34393.786699999997</v>
      </c>
      <c r="R138" s="1">
        <f t="shared" si="19"/>
        <v>4.3572401195786352E-5</v>
      </c>
    </row>
    <row r="139" spans="1:29" x14ac:dyDescent="0.2">
      <c r="A139" s="52" t="s">
        <v>86</v>
      </c>
      <c r="B139" s="5"/>
      <c r="C139" s="1">
        <v>49412.501499999998</v>
      </c>
      <c r="D139" s="5">
        <v>1.1000000000000001E-3</v>
      </c>
      <c r="E139" s="41">
        <f t="shared" si="23"/>
        <v>-8373.5001141624434</v>
      </c>
      <c r="F139" s="1">
        <f t="shared" si="26"/>
        <v>-8373.5</v>
      </c>
      <c r="G139" s="41">
        <f t="shared" si="24"/>
        <v>-5.0086004193872213E-5</v>
      </c>
      <c r="I139" s="41">
        <f t="shared" si="27"/>
        <v>-5.0086004193872213E-5</v>
      </c>
      <c r="O139" s="41">
        <f t="shared" si="28"/>
        <v>3.8178162317398998E-3</v>
      </c>
      <c r="P139" s="41">
        <f t="shared" si="18"/>
        <v>-2.0875362230628877E-3</v>
      </c>
      <c r="Q139" s="134">
        <f t="shared" si="25"/>
        <v>34394.001499999998</v>
      </c>
      <c r="R139" s="1">
        <f t="shared" si="19"/>
        <v>4.1512033943693991E-6</v>
      </c>
    </row>
    <row r="140" spans="1:29" x14ac:dyDescent="0.2">
      <c r="A140" s="55" t="s">
        <v>86</v>
      </c>
      <c r="B140" s="129" t="s">
        <v>65</v>
      </c>
      <c r="C140" s="130">
        <v>49432.463600000003</v>
      </c>
      <c r="D140" s="129">
        <v>8.9999999999999998E-4</v>
      </c>
      <c r="E140" s="41">
        <f t="shared" si="23"/>
        <v>-8327.9999328236263</v>
      </c>
      <c r="F140" s="1">
        <f t="shared" si="26"/>
        <v>-8328</v>
      </c>
      <c r="G140" s="41">
        <f t="shared" si="24"/>
        <v>2.9472001187968999E-5</v>
      </c>
      <c r="I140" s="41">
        <f t="shared" si="27"/>
        <v>2.9472001187968999E-5</v>
      </c>
      <c r="O140" s="41">
        <f t="shared" si="28"/>
        <v>3.7744097552175736E-3</v>
      </c>
      <c r="P140" s="41">
        <f t="shared" si="18"/>
        <v>-2.0307122684543686E-3</v>
      </c>
      <c r="Q140" s="134">
        <f t="shared" si="25"/>
        <v>34413.963600000003</v>
      </c>
      <c r="R140" s="1">
        <f t="shared" si="19"/>
        <v>4.2443592248817324E-6</v>
      </c>
    </row>
    <row r="141" spans="1:29" x14ac:dyDescent="0.2">
      <c r="A141" s="52" t="s">
        <v>75</v>
      </c>
      <c r="B141" s="5" t="s">
        <v>58</v>
      </c>
      <c r="C141" s="1">
        <v>49778.397700000001</v>
      </c>
      <c r="D141" s="5">
        <v>2.0000000000000001E-4</v>
      </c>
      <c r="E141" s="41">
        <f t="shared" si="23"/>
        <v>-7539.5025161551685</v>
      </c>
      <c r="F141" s="1">
        <f t="shared" si="26"/>
        <v>-7539.5</v>
      </c>
      <c r="G141" s="41">
        <f t="shared" si="24"/>
        <v>-1.1039019955205731E-3</v>
      </c>
      <c r="J141" s="41">
        <f>G141</f>
        <v>-1.1039019955205731E-3</v>
      </c>
      <c r="O141" s="41">
        <f t="shared" si="28"/>
        <v>3.0221898269130595E-3</v>
      </c>
      <c r="P141" s="41">
        <f t="shared" si="18"/>
        <v>-1.1249019479635334E-3</v>
      </c>
      <c r="Q141" s="134">
        <f t="shared" si="25"/>
        <v>34759.897700000001</v>
      </c>
      <c r="R141" s="1">
        <f t="shared" si="19"/>
        <v>4.4099800260659351E-10</v>
      </c>
    </row>
    <row r="142" spans="1:29" x14ac:dyDescent="0.2">
      <c r="A142" s="52" t="s">
        <v>88</v>
      </c>
      <c r="B142" s="5" t="s">
        <v>58</v>
      </c>
      <c r="C142" s="1">
        <v>49860.441599999998</v>
      </c>
      <c r="E142" s="41">
        <f t="shared" si="23"/>
        <v>-7352.4975253103712</v>
      </c>
      <c r="F142" s="1">
        <f t="shared" si="26"/>
        <v>-7352.5</v>
      </c>
      <c r="G142" s="41">
        <f t="shared" si="24"/>
        <v>1.085709998733364E-3</v>
      </c>
      <c r="M142" s="41">
        <f>G142</f>
        <v>1.085709998733364E-3</v>
      </c>
      <c r="O142" s="41">
        <f t="shared" si="28"/>
        <v>2.8437939783487682E-3</v>
      </c>
      <c r="P142" s="41">
        <f t="shared" si="18"/>
        <v>-9.3197566620823857E-4</v>
      </c>
      <c r="Q142" s="134">
        <f t="shared" si="25"/>
        <v>34841.941599999998</v>
      </c>
      <c r="R142" s="1">
        <f t="shared" si="19"/>
        <v>4.0710554425108369E-6</v>
      </c>
      <c r="Y142" s="1" t="s">
        <v>117</v>
      </c>
      <c r="Z142" s="1" t="s">
        <v>118</v>
      </c>
      <c r="AA142" s="1" t="s">
        <v>119</v>
      </c>
      <c r="AC142" s="1" t="s">
        <v>120</v>
      </c>
    </row>
    <row r="143" spans="1:29" x14ac:dyDescent="0.2">
      <c r="A143" s="52" t="s">
        <v>75</v>
      </c>
      <c r="B143" s="5"/>
      <c r="C143" s="1">
        <v>49862.411999999997</v>
      </c>
      <c r="D143" s="5">
        <v>5.0000000000000001E-4</v>
      </c>
      <c r="E143" s="41">
        <f t="shared" si="23"/>
        <v>-7348.0063366423501</v>
      </c>
      <c r="F143" s="1">
        <f t="shared" si="26"/>
        <v>-7348</v>
      </c>
      <c r="G143" s="41">
        <f t="shared" si="24"/>
        <v>-2.7800480020232499E-3</v>
      </c>
      <c r="J143" s="41">
        <f t="shared" ref="J143:J156" si="29">G143</f>
        <v>-2.7800480020232499E-3</v>
      </c>
      <c r="O143" s="41">
        <f t="shared" si="28"/>
        <v>2.8395010301212852E-3</v>
      </c>
      <c r="P143" s="41">
        <f t="shared" si="18"/>
        <v>-9.2743648742686213E-4</v>
      </c>
      <c r="Q143" s="134">
        <f t="shared" si="25"/>
        <v>34843.911999999997</v>
      </c>
      <c r="R143" s="1">
        <f t="shared" si="19"/>
        <v>3.4321694240151216E-6</v>
      </c>
    </row>
    <row r="144" spans="1:29" x14ac:dyDescent="0.2">
      <c r="A144" s="52" t="s">
        <v>75</v>
      </c>
      <c r="B144" s="5" t="s">
        <v>58</v>
      </c>
      <c r="C144" s="1">
        <v>50096.478000000003</v>
      </c>
      <c r="D144" s="5">
        <v>1E-3</v>
      </c>
      <c r="E144" s="41">
        <f t="shared" si="23"/>
        <v>-6814.4930567143965</v>
      </c>
      <c r="F144" s="1">
        <f t="shared" si="26"/>
        <v>-6814.5</v>
      </c>
      <c r="G144" s="41">
        <f t="shared" si="24"/>
        <v>3.0461980059044436E-3</v>
      </c>
      <c r="J144" s="41">
        <f t="shared" si="29"/>
        <v>3.0461980059044436E-3</v>
      </c>
      <c r="O144" s="41">
        <f t="shared" si="28"/>
        <v>2.3305481680408052E-3</v>
      </c>
      <c r="P144" s="41">
        <f t="shared" si="18"/>
        <v>-4.2374180500208327E-4</v>
      </c>
      <c r="Q144" s="134">
        <f t="shared" si="25"/>
        <v>35077.978000000003</v>
      </c>
      <c r="R144" s="1">
        <f t="shared" si="19"/>
        <v>1.2040482291314023E-5</v>
      </c>
    </row>
    <row r="145" spans="1:18" x14ac:dyDescent="0.2">
      <c r="A145" s="52" t="s">
        <v>75</v>
      </c>
      <c r="B145" s="5"/>
      <c r="C145" s="1">
        <v>50097.570599999999</v>
      </c>
      <c r="D145" s="5">
        <v>2.0000000000000001E-4</v>
      </c>
      <c r="E145" s="41">
        <f t="shared" si="23"/>
        <v>-6812.0026625108503</v>
      </c>
      <c r="F145" s="1">
        <f t="shared" si="26"/>
        <v>-6812</v>
      </c>
      <c r="G145" s="41">
        <f t="shared" si="24"/>
        <v>-1.1681120013236068E-3</v>
      </c>
      <c r="J145" s="41">
        <f t="shared" si="29"/>
        <v>-1.1681120013236068E-3</v>
      </c>
      <c r="O145" s="41">
        <f t="shared" si="28"/>
        <v>2.3281631968033152E-3</v>
      </c>
      <c r="P145" s="41">
        <f t="shared" si="18"/>
        <v>-4.2154230842176253E-4</v>
      </c>
      <c r="Q145" s="134">
        <f t="shared" si="25"/>
        <v>35079.070599999999</v>
      </c>
      <c r="R145" s="1">
        <f t="shared" si="19"/>
        <v>5.5736630635955407E-7</v>
      </c>
    </row>
    <row r="146" spans="1:18" x14ac:dyDescent="0.2">
      <c r="A146" s="52" t="s">
        <v>75</v>
      </c>
      <c r="B146" s="5"/>
      <c r="C146" s="1">
        <v>50098.448900000003</v>
      </c>
      <c r="D146" s="5">
        <v>2.0000000000000002E-5</v>
      </c>
      <c r="E146" s="41">
        <f t="shared" si="23"/>
        <v>-6810.0007283821733</v>
      </c>
      <c r="F146" s="1">
        <f t="shared" si="26"/>
        <v>-6810</v>
      </c>
      <c r="G146" s="41">
        <f t="shared" si="24"/>
        <v>-3.1955999293131754E-4</v>
      </c>
      <c r="J146" s="41">
        <f t="shared" si="29"/>
        <v>-3.1955999293131754E-4</v>
      </c>
      <c r="O146" s="41">
        <f t="shared" si="28"/>
        <v>2.3262552198133222E-3</v>
      </c>
      <c r="P146" s="41">
        <f t="shared" si="18"/>
        <v>-4.197837913901643E-4</v>
      </c>
      <c r="Q146" s="134">
        <f t="shared" si="25"/>
        <v>35079.948900000003</v>
      </c>
      <c r="R146" s="1">
        <f t="shared" si="19"/>
        <v>1.0044809777519534E-8</v>
      </c>
    </row>
    <row r="147" spans="1:18" x14ac:dyDescent="0.2">
      <c r="A147" s="52" t="s">
        <v>75</v>
      </c>
      <c r="B147" s="5" t="s">
        <v>58</v>
      </c>
      <c r="C147" s="1">
        <v>50139.469299999997</v>
      </c>
      <c r="D147" s="5">
        <v>2.0000000000000001E-4</v>
      </c>
      <c r="E147" s="41">
        <f t="shared" si="23"/>
        <v>-6716.5017659187961</v>
      </c>
      <c r="F147" s="1">
        <f t="shared" si="26"/>
        <v>-6716.5</v>
      </c>
      <c r="G147" s="41">
        <f t="shared" si="24"/>
        <v>-7.7475400030380115E-4</v>
      </c>
      <c r="J147" s="41">
        <f t="shared" si="29"/>
        <v>-7.7475400030380115E-4</v>
      </c>
      <c r="O147" s="41">
        <f t="shared" si="28"/>
        <v>2.2370572955311765E-3</v>
      </c>
      <c r="P147" s="41">
        <f t="shared" si="18"/>
        <v>-3.3864486099095294E-4</v>
      </c>
      <c r="Q147" s="134">
        <f t="shared" si="25"/>
        <v>35120.969299999997</v>
      </c>
      <c r="R147" s="1">
        <f t="shared" si="19"/>
        <v>1.9019118139219326E-7</v>
      </c>
    </row>
    <row r="148" spans="1:18" x14ac:dyDescent="0.2">
      <c r="A148" s="52" t="s">
        <v>75</v>
      </c>
      <c r="B148" s="5"/>
      <c r="C148" s="1">
        <v>50141.4447</v>
      </c>
      <c r="D148" s="5">
        <v>2.0000000000000001E-4</v>
      </c>
      <c r="E148" s="41">
        <f t="shared" si="23"/>
        <v>-6711.9991806087928</v>
      </c>
      <c r="F148" s="1">
        <f t="shared" si="26"/>
        <v>-6712</v>
      </c>
      <c r="G148" s="41">
        <f t="shared" si="24"/>
        <v>3.5948800359619781E-4</v>
      </c>
      <c r="J148" s="41">
        <f t="shared" si="29"/>
        <v>3.5948800359619781E-4</v>
      </c>
      <c r="O148" s="41">
        <f t="shared" si="28"/>
        <v>2.2327643473036935E-3</v>
      </c>
      <c r="P148" s="41">
        <f t="shared" si="18"/>
        <v>-3.3479271017941743E-4</v>
      </c>
      <c r="Q148" s="134">
        <f t="shared" si="25"/>
        <v>35122.9447</v>
      </c>
      <c r="R148" s="1">
        <f t="shared" si="19"/>
        <v>4.8202570952077775E-7</v>
      </c>
    </row>
    <row r="149" spans="1:18" x14ac:dyDescent="0.2">
      <c r="A149" s="52" t="s">
        <v>75</v>
      </c>
      <c r="B149" s="5" t="s">
        <v>58</v>
      </c>
      <c r="C149" s="1">
        <v>50161.407599999999</v>
      </c>
      <c r="D149" s="5">
        <v>2.9999999999999997E-4</v>
      </c>
      <c r="E149" s="41">
        <f t="shared" ref="E149:E180" si="30">+(C149-C$7)/C$8</f>
        <v>-6666.4971758072725</v>
      </c>
      <c r="F149" s="1">
        <f t="shared" si="26"/>
        <v>-6666.5</v>
      </c>
      <c r="G149" s="41">
        <f t="shared" ref="G149:G180" si="31">+C149-(C$7+F149*C$8)</f>
        <v>1.2390459960442968E-3</v>
      </c>
      <c r="J149" s="41">
        <f t="shared" si="29"/>
        <v>1.2390459960442968E-3</v>
      </c>
      <c r="O149" s="41">
        <f t="shared" si="28"/>
        <v>2.1893578707813657E-3</v>
      </c>
      <c r="P149" s="41">
        <f t="shared" si="18"/>
        <v>-2.961162441177511E-4</v>
      </c>
      <c r="Q149" s="134">
        <f t="shared" ref="Q149:Q180" si="32">C149-15018.5</f>
        <v>35142.907599999999</v>
      </c>
      <c r="R149" s="1">
        <f t="shared" si="19"/>
        <v>2.3567231036193571E-6</v>
      </c>
    </row>
    <row r="150" spans="1:18" x14ac:dyDescent="0.2">
      <c r="A150" s="52" t="s">
        <v>75</v>
      </c>
      <c r="B150" s="5" t="s">
        <v>58</v>
      </c>
      <c r="C150" s="1">
        <v>50421.571000000004</v>
      </c>
      <c r="D150" s="5">
        <v>1E-3</v>
      </c>
      <c r="E150" s="41">
        <f t="shared" si="30"/>
        <v>-6073.499351043286</v>
      </c>
      <c r="F150" s="1">
        <f t="shared" si="26"/>
        <v>-6073.5</v>
      </c>
      <c r="G150" s="41">
        <f t="shared" si="31"/>
        <v>2.8471400582930073E-4</v>
      </c>
      <c r="J150" s="41">
        <f t="shared" si="29"/>
        <v>2.8471400582930073E-4</v>
      </c>
      <c r="O150" s="41">
        <f t="shared" si="28"/>
        <v>1.623642693248612E-3</v>
      </c>
      <c r="P150" s="41">
        <f t="shared" ref="P150:P180" si="33">+D$11+D$12*F150+D$13*F150^2</f>
        <v>1.6250741512338716E-4</v>
      </c>
      <c r="Q150" s="134">
        <f t="shared" si="32"/>
        <v>35403.071000000004</v>
      </c>
      <c r="R150" s="1">
        <f t="shared" ref="R150:R180" si="34">+(P150-G150)^2</f>
        <v>1.4934450811962681E-8</v>
      </c>
    </row>
    <row r="151" spans="1:18" x14ac:dyDescent="0.2">
      <c r="A151" s="52" t="s">
        <v>75</v>
      </c>
      <c r="B151" s="5"/>
      <c r="C151" s="1">
        <v>50423.543799999999</v>
      </c>
      <c r="D151" s="5">
        <v>4.0000000000000002E-4</v>
      </c>
      <c r="E151" s="41">
        <f t="shared" si="30"/>
        <v>-6069.0026919871234</v>
      </c>
      <c r="F151" s="1">
        <f t="shared" si="26"/>
        <v>-6069</v>
      </c>
      <c r="G151" s="41">
        <f t="shared" si="31"/>
        <v>-1.1810439973487519E-3</v>
      </c>
      <c r="J151" s="41">
        <f t="shared" si="29"/>
        <v>-1.1810439973487519E-3</v>
      </c>
      <c r="O151" s="41">
        <f t="shared" si="28"/>
        <v>1.619349745021129E-3</v>
      </c>
      <c r="P151" s="41">
        <f t="shared" si="33"/>
        <v>1.6566497633648154E-4</v>
      </c>
      <c r="Q151" s="134">
        <f t="shared" si="32"/>
        <v>35405.043799999999</v>
      </c>
      <c r="R151" s="1">
        <f t="shared" si="34"/>
        <v>1.8136250598043347E-6</v>
      </c>
    </row>
    <row r="152" spans="1:18" x14ac:dyDescent="0.2">
      <c r="A152" s="52" t="s">
        <v>75</v>
      </c>
      <c r="B152" s="5" t="s">
        <v>58</v>
      </c>
      <c r="C152" s="1">
        <v>50428.591800000002</v>
      </c>
      <c r="D152" s="5">
        <v>1E-4</v>
      </c>
      <c r="E152" s="41">
        <f t="shared" si="30"/>
        <v>-6057.4966422529569</v>
      </c>
      <c r="F152" s="1">
        <f t="shared" si="26"/>
        <v>-6057.5</v>
      </c>
      <c r="G152" s="41">
        <f t="shared" si="31"/>
        <v>1.4731300034327433E-3</v>
      </c>
      <c r="J152" s="41">
        <f t="shared" si="29"/>
        <v>1.4731300034327433E-3</v>
      </c>
      <c r="O152" s="41">
        <f t="shared" si="28"/>
        <v>1.608378877328673E-3</v>
      </c>
      <c r="P152" s="41">
        <f t="shared" si="33"/>
        <v>1.7371221468006834E-4</v>
      </c>
      <c r="Q152" s="134">
        <f t="shared" si="32"/>
        <v>35410.091800000002</v>
      </c>
      <c r="R152" s="1">
        <f t="shared" si="34"/>
        <v>1.6884865897268912E-6</v>
      </c>
    </row>
    <row r="153" spans="1:18" x14ac:dyDescent="0.2">
      <c r="A153" s="52" t="s">
        <v>75</v>
      </c>
      <c r="B153" s="5"/>
      <c r="C153" s="1">
        <v>50430.563999999998</v>
      </c>
      <c r="D153" s="5">
        <v>2.9999999999999997E-4</v>
      </c>
      <c r="E153" s="41">
        <f t="shared" si="30"/>
        <v>-6053.0013507938293</v>
      </c>
      <c r="F153" s="1">
        <f t="shared" si="26"/>
        <v>-6053</v>
      </c>
      <c r="G153" s="41">
        <f t="shared" si="31"/>
        <v>-5.9262799913994968E-4</v>
      </c>
      <c r="J153" s="41">
        <f t="shared" si="29"/>
        <v>-5.9262799913994968E-4</v>
      </c>
      <c r="O153" s="41">
        <f t="shared" si="28"/>
        <v>1.60408592910119E-3</v>
      </c>
      <c r="P153" s="41">
        <f t="shared" si="33"/>
        <v>1.7685249217064963E-4</v>
      </c>
      <c r="Q153" s="134">
        <f t="shared" si="32"/>
        <v>35412.063999999998</v>
      </c>
      <c r="R153" s="1">
        <f t="shared" si="34"/>
        <v>5.9210022650760132E-7</v>
      </c>
    </row>
    <row r="154" spans="1:18" x14ac:dyDescent="0.2">
      <c r="A154" s="52" t="s">
        <v>75</v>
      </c>
      <c r="B154" s="5" t="s">
        <v>58</v>
      </c>
      <c r="C154" s="1">
        <v>50461.497900000002</v>
      </c>
      <c r="D154" s="5">
        <v>4.0000000000000002E-4</v>
      </c>
      <c r="E154" s="41">
        <f t="shared" si="30"/>
        <v>-5982.4928341790082</v>
      </c>
      <c r="F154" s="1">
        <f t="shared" si="26"/>
        <v>-5982.5</v>
      </c>
      <c r="G154" s="41">
        <f t="shared" si="31"/>
        <v>3.143830006592907E-3</v>
      </c>
      <c r="J154" s="41">
        <f t="shared" si="29"/>
        <v>3.143830006592907E-3</v>
      </c>
      <c r="O154" s="41">
        <f t="shared" si="28"/>
        <v>1.5368297402039571E-3</v>
      </c>
      <c r="P154" s="41">
        <f t="shared" si="33"/>
        <v>2.2541553617045837E-4</v>
      </c>
      <c r="Q154" s="134">
        <f t="shared" si="32"/>
        <v>35442.997900000002</v>
      </c>
      <c r="R154" s="1">
        <f t="shared" si="34"/>
        <v>8.5171430211711407E-6</v>
      </c>
    </row>
    <row r="155" spans="1:18" x14ac:dyDescent="0.2">
      <c r="A155" s="52" t="s">
        <v>75</v>
      </c>
      <c r="B155" s="5" t="s">
        <v>58</v>
      </c>
      <c r="C155" s="1">
        <v>50465.443299999999</v>
      </c>
      <c r="D155" s="5">
        <v>1.4999999999999999E-4</v>
      </c>
      <c r="E155" s="41">
        <f t="shared" si="30"/>
        <v>-5973.4999719323514</v>
      </c>
      <c r="F155" s="1">
        <f t="shared" ref="F155:F182" si="35">ROUND(2*E155,0)/2</f>
        <v>-5973.5</v>
      </c>
      <c r="G155" s="41">
        <f t="shared" si="31"/>
        <v>1.2313998013269156E-5</v>
      </c>
      <c r="J155" s="41">
        <f t="shared" si="29"/>
        <v>1.2313998013269156E-5</v>
      </c>
      <c r="O155" s="41">
        <f t="shared" si="28"/>
        <v>1.5282438437489911E-3</v>
      </c>
      <c r="P155" s="41">
        <f t="shared" si="33"/>
        <v>2.3152919520611891E-4</v>
      </c>
      <c r="Q155" s="134">
        <f t="shared" si="32"/>
        <v>35446.943299999999</v>
      </c>
      <c r="R155" s="1">
        <f t="shared" si="34"/>
        <v>4.8055302680300004E-8</v>
      </c>
    </row>
    <row r="156" spans="1:18" x14ac:dyDescent="0.2">
      <c r="A156" s="52" t="s">
        <v>75</v>
      </c>
      <c r="B156" s="5" t="s">
        <v>58</v>
      </c>
      <c r="C156" s="1">
        <v>50471.585500000001</v>
      </c>
      <c r="D156" s="5">
        <v>1E-4</v>
      </c>
      <c r="E156" s="41">
        <f t="shared" si="30"/>
        <v>-5959.4998810691995</v>
      </c>
      <c r="F156" s="1">
        <f t="shared" si="35"/>
        <v>-5959.5</v>
      </c>
      <c r="G156" s="41">
        <f t="shared" si="31"/>
        <v>5.217800207901746E-5</v>
      </c>
      <c r="J156" s="41">
        <f t="shared" si="29"/>
        <v>5.217800207901746E-5</v>
      </c>
      <c r="O156" s="41">
        <f t="shared" si="28"/>
        <v>1.5148880048190443E-3</v>
      </c>
      <c r="P156" s="41">
        <f t="shared" si="33"/>
        <v>2.4100068315986278E-4</v>
      </c>
      <c r="Q156" s="134">
        <f t="shared" si="32"/>
        <v>35453.085500000001</v>
      </c>
      <c r="R156" s="1">
        <f t="shared" si="34"/>
        <v>3.5654004890558619E-8</v>
      </c>
    </row>
    <row r="157" spans="1:18" x14ac:dyDescent="0.2">
      <c r="A157" s="52" t="s">
        <v>90</v>
      </c>
      <c r="B157" s="5" t="s">
        <v>58</v>
      </c>
      <c r="C157" s="1">
        <v>50476.409520000001</v>
      </c>
      <c r="D157" s="5">
        <v>1.41E-3</v>
      </c>
      <c r="E157" s="41">
        <f t="shared" si="30"/>
        <v>-5948.5043553087817</v>
      </c>
      <c r="F157" s="1">
        <f t="shared" si="35"/>
        <v>-5948.5</v>
      </c>
      <c r="G157" s="41">
        <f t="shared" si="31"/>
        <v>-1.9107859989162534E-3</v>
      </c>
      <c r="I157" s="41">
        <f t="shared" ref="I157:I165" si="36">G157</f>
        <v>-1.9107859989162534E-3</v>
      </c>
      <c r="O157" s="41">
        <f t="shared" si="28"/>
        <v>1.5043941313740861E-3</v>
      </c>
      <c r="P157" s="41">
        <f t="shared" si="33"/>
        <v>2.4840955944312702E-4</v>
      </c>
      <c r="Q157" s="134">
        <f t="shared" si="32"/>
        <v>35457.909520000001</v>
      </c>
      <c r="R157" s="1">
        <f t="shared" si="34"/>
        <v>4.6621254592388768E-6</v>
      </c>
    </row>
    <row r="158" spans="1:18" x14ac:dyDescent="0.2">
      <c r="A158" s="52" t="s">
        <v>90</v>
      </c>
      <c r="B158" s="5"/>
      <c r="C158" s="1">
        <v>50477.507769999997</v>
      </c>
      <c r="D158" s="5">
        <v>8.0999999999999996E-4</v>
      </c>
      <c r="E158" s="41">
        <f t="shared" si="30"/>
        <v>-5946.0010828998093</v>
      </c>
      <c r="F158" s="1">
        <f t="shared" si="35"/>
        <v>-5946</v>
      </c>
      <c r="G158" s="41">
        <f t="shared" si="31"/>
        <v>-4.7509599971817806E-4</v>
      </c>
      <c r="I158" s="41">
        <f t="shared" si="36"/>
        <v>-4.7509599971817806E-4</v>
      </c>
      <c r="O158" s="41">
        <f t="shared" si="28"/>
        <v>1.5020091601365953E-3</v>
      </c>
      <c r="P158" s="41">
        <f t="shared" si="33"/>
        <v>2.500893440895869E-4</v>
      </c>
      <c r="Q158" s="134">
        <f t="shared" si="32"/>
        <v>35459.007769999997</v>
      </c>
      <c r="R158" s="1">
        <f t="shared" si="34"/>
        <v>5.2589378287358628E-7</v>
      </c>
    </row>
    <row r="159" spans="1:18" x14ac:dyDescent="0.2">
      <c r="A159" s="55" t="s">
        <v>93</v>
      </c>
      <c r="B159" s="129" t="s">
        <v>58</v>
      </c>
      <c r="C159" s="130">
        <v>50927.422299999998</v>
      </c>
      <c r="D159" s="129">
        <v>2.9999999999999997E-4</v>
      </c>
      <c r="E159" s="41">
        <f t="shared" si="30"/>
        <v>-4920.4981196862782</v>
      </c>
      <c r="F159" s="1">
        <f t="shared" si="35"/>
        <v>-4920.5</v>
      </c>
      <c r="G159" s="41">
        <f t="shared" si="31"/>
        <v>8.2494199887150899E-4</v>
      </c>
      <c r="I159" s="41">
        <f t="shared" si="36"/>
        <v>8.2494199887150899E-4</v>
      </c>
      <c r="O159" s="41">
        <f t="shared" si="28"/>
        <v>5.2369395851797982E-4</v>
      </c>
      <c r="P159" s="41">
        <f t="shared" si="33"/>
        <v>8.1260407381749658E-4</v>
      </c>
      <c r="Q159" s="134">
        <f t="shared" si="32"/>
        <v>35908.922299999998</v>
      </c>
      <c r="R159" s="1">
        <f t="shared" si="34"/>
        <v>1.522243946384271E-10</v>
      </c>
    </row>
    <row r="160" spans="1:18" x14ac:dyDescent="0.2">
      <c r="A160" s="55" t="s">
        <v>93</v>
      </c>
      <c r="B160" s="129" t="s">
        <v>58</v>
      </c>
      <c r="C160" s="130">
        <v>50927.422599999998</v>
      </c>
      <c r="D160" s="129">
        <v>2.9999999999999997E-4</v>
      </c>
      <c r="E160" s="41">
        <f t="shared" si="30"/>
        <v>-4920.4974358877607</v>
      </c>
      <c r="F160" s="1">
        <f t="shared" si="35"/>
        <v>-4920.5</v>
      </c>
      <c r="G160" s="41">
        <f t="shared" si="31"/>
        <v>1.1249419985688291E-3</v>
      </c>
      <c r="I160" s="41">
        <f t="shared" si="36"/>
        <v>1.1249419985688291E-3</v>
      </c>
      <c r="O160" s="41">
        <f t="shared" si="28"/>
        <v>5.2369395851797982E-4</v>
      </c>
      <c r="P160" s="41">
        <f t="shared" si="33"/>
        <v>8.1260407381749658E-4</v>
      </c>
      <c r="Q160" s="134">
        <f t="shared" si="32"/>
        <v>35908.922599999998</v>
      </c>
      <c r="R160" s="1">
        <f t="shared" si="34"/>
        <v>9.7554979237969095E-8</v>
      </c>
    </row>
    <row r="161" spans="1:18" x14ac:dyDescent="0.2">
      <c r="A161" s="52" t="s">
        <v>93</v>
      </c>
      <c r="B161" s="5" t="s">
        <v>58</v>
      </c>
      <c r="C161" s="1">
        <v>50927.4228</v>
      </c>
      <c r="D161" s="5">
        <v>5.0000000000000001E-4</v>
      </c>
      <c r="E161" s="41">
        <f t="shared" si="30"/>
        <v>-4920.496980022077</v>
      </c>
      <c r="F161" s="1">
        <f t="shared" si="35"/>
        <v>-4920.5</v>
      </c>
      <c r="G161" s="41">
        <f t="shared" si="31"/>
        <v>1.3249420007923618E-3</v>
      </c>
      <c r="I161" s="41">
        <f t="shared" si="36"/>
        <v>1.3249420007923618E-3</v>
      </c>
      <c r="O161" s="41">
        <f t="shared" si="28"/>
        <v>5.2369395851797982E-4</v>
      </c>
      <c r="P161" s="41">
        <f t="shared" si="33"/>
        <v>8.1260407381749658E-4</v>
      </c>
      <c r="Q161" s="134">
        <f t="shared" si="32"/>
        <v>35908.9228</v>
      </c>
      <c r="R161" s="1">
        <f t="shared" si="34"/>
        <v>2.6249015141690235E-7</v>
      </c>
    </row>
    <row r="162" spans="1:18" x14ac:dyDescent="0.2">
      <c r="A162" s="52" t="s">
        <v>93</v>
      </c>
      <c r="B162" s="5" t="s">
        <v>65</v>
      </c>
      <c r="C162" s="1">
        <v>51142.616679999999</v>
      </c>
      <c r="D162" s="5">
        <v>1.2E-4</v>
      </c>
      <c r="E162" s="41">
        <f t="shared" si="30"/>
        <v>-4429.9994590697861</v>
      </c>
      <c r="F162" s="1">
        <f t="shared" si="35"/>
        <v>-4430</v>
      </c>
      <c r="G162" s="41">
        <f t="shared" si="31"/>
        <v>2.3731999681331217E-4</v>
      </c>
      <c r="I162" s="41">
        <f t="shared" si="36"/>
        <v>2.3731999681331217E-4</v>
      </c>
      <c r="O162" s="41">
        <f t="shared" si="28"/>
        <v>5.5762601722337754E-5</v>
      </c>
      <c r="P162" s="41">
        <f t="shared" si="33"/>
        <v>9.9240572402743482E-4</v>
      </c>
      <c r="Q162" s="134">
        <f t="shared" si="32"/>
        <v>36124.116679999999</v>
      </c>
      <c r="R162" s="1">
        <f t="shared" si="34"/>
        <v>5.701544554424804E-7</v>
      </c>
    </row>
    <row r="163" spans="1:18" x14ac:dyDescent="0.2">
      <c r="A163" s="52" t="s">
        <v>93</v>
      </c>
      <c r="B163" s="5" t="s">
        <v>65</v>
      </c>
      <c r="C163" s="1">
        <v>51142.616979999999</v>
      </c>
      <c r="D163" s="5">
        <v>2.5999999999999998E-4</v>
      </c>
      <c r="E163" s="41">
        <f t="shared" si="30"/>
        <v>-4429.9987752712686</v>
      </c>
      <c r="F163" s="1">
        <f t="shared" si="35"/>
        <v>-4430</v>
      </c>
      <c r="G163" s="41">
        <f t="shared" si="31"/>
        <v>5.3731999651063234E-4</v>
      </c>
      <c r="I163" s="41">
        <f t="shared" si="36"/>
        <v>5.3731999651063234E-4</v>
      </c>
      <c r="O163" s="41">
        <f t="shared" si="28"/>
        <v>5.5762601722337754E-5</v>
      </c>
      <c r="P163" s="41">
        <f t="shared" si="33"/>
        <v>9.9240572402743482E-4</v>
      </c>
      <c r="Q163" s="134">
        <f t="shared" si="32"/>
        <v>36124.116979999999</v>
      </c>
      <c r="R163" s="1">
        <f t="shared" si="34"/>
        <v>2.0710301938949739E-7</v>
      </c>
    </row>
    <row r="164" spans="1:18" x14ac:dyDescent="0.2">
      <c r="A164" s="52" t="s">
        <v>93</v>
      </c>
      <c r="B164" s="5" t="s">
        <v>65</v>
      </c>
      <c r="C164" s="1">
        <v>51142.617769999997</v>
      </c>
      <c r="D164" s="5">
        <v>1.2E-4</v>
      </c>
      <c r="E164" s="41">
        <f t="shared" si="30"/>
        <v>-4429.9969746018405</v>
      </c>
      <c r="F164" s="1">
        <f t="shared" si="35"/>
        <v>-4430</v>
      </c>
      <c r="G164" s="41">
        <f t="shared" si="31"/>
        <v>1.3273199947434478E-3</v>
      </c>
      <c r="I164" s="41">
        <f t="shared" si="36"/>
        <v>1.3273199947434478E-3</v>
      </c>
      <c r="O164" s="41">
        <f t="shared" si="28"/>
        <v>5.5762601722337754E-5</v>
      </c>
      <c r="P164" s="41">
        <f t="shared" si="33"/>
        <v>9.9240572402743482E-4</v>
      </c>
      <c r="Q164" s="134">
        <f t="shared" si="32"/>
        <v>36124.117769999997</v>
      </c>
      <c r="R164" s="1">
        <f t="shared" si="34"/>
        <v>1.121675687292388E-7</v>
      </c>
    </row>
    <row r="165" spans="1:18" x14ac:dyDescent="0.2">
      <c r="A165" s="52" t="s">
        <v>93</v>
      </c>
      <c r="B165" s="5" t="s">
        <v>65</v>
      </c>
      <c r="C165" s="1">
        <v>51142.618040000001</v>
      </c>
      <c r="D165" s="5">
        <v>8.0000000000000007E-5</v>
      </c>
      <c r="E165" s="41">
        <f t="shared" si="30"/>
        <v>-4429.9963591831647</v>
      </c>
      <c r="F165" s="1">
        <f t="shared" si="35"/>
        <v>-4430</v>
      </c>
      <c r="G165" s="41">
        <f t="shared" si="31"/>
        <v>1.5973199988366105E-3</v>
      </c>
      <c r="I165" s="41">
        <f t="shared" si="36"/>
        <v>1.5973199988366105E-3</v>
      </c>
      <c r="O165" s="41">
        <f t="shared" si="28"/>
        <v>5.5762601722337754E-5</v>
      </c>
      <c r="P165" s="41">
        <f t="shared" si="33"/>
        <v>9.9240572402743482E-4</v>
      </c>
      <c r="Q165" s="134">
        <f t="shared" si="32"/>
        <v>36124.118040000001</v>
      </c>
      <c r="R165" s="1">
        <f t="shared" si="34"/>
        <v>3.659212798679109E-7</v>
      </c>
    </row>
    <row r="166" spans="1:18" x14ac:dyDescent="0.2">
      <c r="A166" s="60" t="s">
        <v>94</v>
      </c>
      <c r="B166" s="5"/>
      <c r="C166" s="1">
        <v>51296.828999999998</v>
      </c>
      <c r="D166" s="5">
        <v>3.0000000000000001E-3</v>
      </c>
      <c r="E166" s="41">
        <f t="shared" si="30"/>
        <v>-4078.4989393510041</v>
      </c>
      <c r="F166" s="1">
        <f t="shared" si="35"/>
        <v>-4078.5</v>
      </c>
      <c r="G166" s="41">
        <f t="shared" si="31"/>
        <v>4.6533400018233806E-4</v>
      </c>
      <c r="K166" s="41">
        <f>G166</f>
        <v>4.6533400018233806E-4</v>
      </c>
      <c r="O166" s="41">
        <f t="shared" si="28"/>
        <v>-2.7956435426883123E-4</v>
      </c>
      <c r="P166" s="41">
        <f t="shared" si="33"/>
        <v>1.085731198268988E-3</v>
      </c>
      <c r="Q166" s="134">
        <f t="shared" si="32"/>
        <v>36278.328999999998</v>
      </c>
      <c r="R166" s="1">
        <f t="shared" si="34"/>
        <v>3.8489268339376592E-7</v>
      </c>
    </row>
    <row r="167" spans="1:18" x14ac:dyDescent="0.2">
      <c r="A167" s="52" t="s">
        <v>95</v>
      </c>
      <c r="B167" s="5" t="s">
        <v>65</v>
      </c>
      <c r="C167" s="1">
        <v>51536.591699999997</v>
      </c>
      <c r="D167" s="5">
        <v>1E-4</v>
      </c>
      <c r="E167" s="41">
        <f t="shared" si="30"/>
        <v>-3532.0010093595561</v>
      </c>
      <c r="F167" s="1">
        <f t="shared" si="35"/>
        <v>-3532</v>
      </c>
      <c r="G167" s="41">
        <f t="shared" si="31"/>
        <v>-4.4283200259087607E-4</v>
      </c>
      <c r="L167" s="41">
        <f>+G167</f>
        <v>-4.4283200259087607E-4</v>
      </c>
      <c r="O167" s="41">
        <f t="shared" si="28"/>
        <v>-8.0091906678426104E-4</v>
      </c>
      <c r="P167" s="41">
        <f t="shared" si="33"/>
        <v>1.1719268799932833E-3</v>
      </c>
      <c r="Q167" s="134">
        <f t="shared" si="32"/>
        <v>36518.091699999997</v>
      </c>
      <c r="R167" s="1">
        <f t="shared" si="34"/>
        <v>2.6074462488844429E-6</v>
      </c>
    </row>
    <row r="168" spans="1:18" x14ac:dyDescent="0.2">
      <c r="A168" s="52" t="s">
        <v>95</v>
      </c>
      <c r="B168" s="5" t="s">
        <v>65</v>
      </c>
      <c r="C168" s="1">
        <v>51536.592199999999</v>
      </c>
      <c r="D168" s="5">
        <v>1E-4</v>
      </c>
      <c r="E168" s="41">
        <f t="shared" si="30"/>
        <v>-3531.9998696953548</v>
      </c>
      <c r="F168" s="1">
        <f t="shared" si="35"/>
        <v>-3532</v>
      </c>
      <c r="G168" s="41">
        <f t="shared" si="31"/>
        <v>5.7167999329976737E-5</v>
      </c>
      <c r="L168" s="41">
        <f>+G168</f>
        <v>5.7167999329976737E-5</v>
      </c>
      <c r="O168" s="41">
        <f t="shared" si="28"/>
        <v>-8.0091906678426104E-4</v>
      </c>
      <c r="P168" s="41">
        <f t="shared" si="33"/>
        <v>1.1719268799932833E-3</v>
      </c>
      <c r="Q168" s="134">
        <f t="shared" si="32"/>
        <v>36518.092199999999</v>
      </c>
      <c r="R168" s="1">
        <f t="shared" si="34"/>
        <v>1.2426873620177082E-6</v>
      </c>
    </row>
    <row r="169" spans="1:18" x14ac:dyDescent="0.2">
      <c r="A169" s="52" t="s">
        <v>95</v>
      </c>
      <c r="B169" s="5" t="s">
        <v>58</v>
      </c>
      <c r="C169" s="1">
        <v>51928.591899999999</v>
      </c>
      <c r="D169" s="5">
        <v>2.9999999999999997E-4</v>
      </c>
      <c r="E169" s="41">
        <f t="shared" si="30"/>
        <v>-2638.503822948845</v>
      </c>
      <c r="F169" s="1">
        <f t="shared" si="35"/>
        <v>-2638.5</v>
      </c>
      <c r="G169" s="41">
        <f t="shared" si="31"/>
        <v>-1.6772259987192228E-3</v>
      </c>
      <c r="L169" s="41">
        <f>+G169</f>
        <v>-1.6772259987192228E-3</v>
      </c>
      <c r="O169" s="41">
        <f t="shared" si="28"/>
        <v>-1.6533077870633768E-3</v>
      </c>
      <c r="P169" s="41">
        <f t="shared" si="33"/>
        <v>1.1584224215844584E-3</v>
      </c>
      <c r="Q169" s="134">
        <f t="shared" si="32"/>
        <v>36910.091899999999</v>
      </c>
      <c r="R169" s="1">
        <f t="shared" si="34"/>
        <v>8.040901963570763E-6</v>
      </c>
    </row>
    <row r="170" spans="1:18" x14ac:dyDescent="0.2">
      <c r="A170" s="52" t="s">
        <v>95</v>
      </c>
      <c r="B170" s="5" t="s">
        <v>58</v>
      </c>
      <c r="C170" s="1">
        <v>51928.5933</v>
      </c>
      <c r="D170" s="5">
        <v>1E-4</v>
      </c>
      <c r="E170" s="41">
        <f t="shared" si="30"/>
        <v>-2638.500631889091</v>
      </c>
      <c r="F170" s="1">
        <f t="shared" si="35"/>
        <v>-2638.5</v>
      </c>
      <c r="G170" s="41">
        <f t="shared" si="31"/>
        <v>-2.7722599770640954E-4</v>
      </c>
      <c r="L170" s="41">
        <f>+G170</f>
        <v>-2.7722599770640954E-4</v>
      </c>
      <c r="O170" s="41">
        <f t="shared" si="28"/>
        <v>-1.6533077870633768E-3</v>
      </c>
      <c r="P170" s="41">
        <f t="shared" si="33"/>
        <v>1.1584224215844584E-3</v>
      </c>
      <c r="Q170" s="134">
        <f t="shared" si="32"/>
        <v>36910.0933</v>
      </c>
      <c r="R170" s="1">
        <f t="shared" si="34"/>
        <v>2.061086383812368E-6</v>
      </c>
    </row>
    <row r="171" spans="1:18" x14ac:dyDescent="0.2">
      <c r="A171" s="52" t="s">
        <v>97</v>
      </c>
      <c r="B171" s="5" t="s">
        <v>58</v>
      </c>
      <c r="C171" s="1">
        <v>51947.4571</v>
      </c>
      <c r="D171" s="5">
        <v>6.9999999999999999E-4</v>
      </c>
      <c r="E171" s="41">
        <f t="shared" si="30"/>
        <v>-2595.5038369256863</v>
      </c>
      <c r="F171" s="1">
        <f t="shared" si="35"/>
        <v>-2595.5</v>
      </c>
      <c r="G171" s="41">
        <f t="shared" si="31"/>
        <v>-1.6833580011734739E-3</v>
      </c>
      <c r="I171" s="41">
        <f t="shared" ref="I171:I180" si="37">G171</f>
        <v>-1.6833580011734739E-3</v>
      </c>
      <c r="O171" s="41">
        <f t="shared" si="28"/>
        <v>-1.6943292923482138E-3</v>
      </c>
      <c r="P171" s="41">
        <f t="shared" si="33"/>
        <v>1.1529391338025506E-3</v>
      </c>
      <c r="Q171" s="134">
        <f t="shared" si="32"/>
        <v>36928.9571</v>
      </c>
      <c r="R171" s="1">
        <f t="shared" si="34"/>
        <v>8.0445814378732049E-6</v>
      </c>
    </row>
    <row r="172" spans="1:18" x14ac:dyDescent="0.2">
      <c r="A172" s="52" t="s">
        <v>97</v>
      </c>
      <c r="B172" s="5" t="s">
        <v>65</v>
      </c>
      <c r="C172" s="1">
        <v>51949.433400000002</v>
      </c>
      <c r="D172" s="5">
        <v>4.0000000000000002E-4</v>
      </c>
      <c r="E172" s="41">
        <f t="shared" si="30"/>
        <v>-2590.9992002201302</v>
      </c>
      <c r="F172" s="1">
        <f t="shared" si="35"/>
        <v>-2591</v>
      </c>
      <c r="G172" s="41">
        <f t="shared" si="31"/>
        <v>3.5088400181848556E-4</v>
      </c>
      <c r="I172" s="41">
        <f t="shared" si="37"/>
        <v>3.5088400181848556E-4</v>
      </c>
      <c r="O172" s="41">
        <f t="shared" si="28"/>
        <v>-1.6986222405756968E-3</v>
      </c>
      <c r="P172" s="41">
        <f t="shared" si="33"/>
        <v>1.1523396458346543E-3</v>
      </c>
      <c r="Q172" s="134">
        <f t="shared" si="32"/>
        <v>36930.933400000002</v>
      </c>
      <c r="R172" s="1">
        <f t="shared" si="34"/>
        <v>6.4233114932537171E-7</v>
      </c>
    </row>
    <row r="173" spans="1:18" x14ac:dyDescent="0.2">
      <c r="A173" s="52" t="s">
        <v>97</v>
      </c>
      <c r="B173" s="5" t="s">
        <v>58</v>
      </c>
      <c r="C173" s="1">
        <v>51951.407500000001</v>
      </c>
      <c r="D173" s="5">
        <v>5.9999999999999995E-4</v>
      </c>
      <c r="E173" s="41">
        <f t="shared" si="30"/>
        <v>-2586.4995780370473</v>
      </c>
      <c r="F173" s="1">
        <f t="shared" si="35"/>
        <v>-2586.5</v>
      </c>
      <c r="G173" s="41">
        <f t="shared" si="31"/>
        <v>1.8512600217945874E-4</v>
      </c>
      <c r="I173" s="41">
        <f t="shared" si="37"/>
        <v>1.8512600217945874E-4</v>
      </c>
      <c r="O173" s="41">
        <f t="shared" si="28"/>
        <v>-1.7029151888031798E-3</v>
      </c>
      <c r="P173" s="41">
        <f t="shared" si="33"/>
        <v>1.1517352968198019E-3</v>
      </c>
      <c r="Q173" s="134">
        <f t="shared" si="32"/>
        <v>36932.907500000001</v>
      </c>
      <c r="R173" s="1">
        <f t="shared" si="34"/>
        <v>9.3433352848510177E-7</v>
      </c>
    </row>
    <row r="174" spans="1:18" x14ac:dyDescent="0.2">
      <c r="A174" s="52" t="s">
        <v>97</v>
      </c>
      <c r="B174" s="5" t="s">
        <v>65</v>
      </c>
      <c r="C174" s="1">
        <v>51977.510900000001</v>
      </c>
      <c r="D174" s="5">
        <v>5.0000000000000001E-4</v>
      </c>
      <c r="E174" s="41">
        <f t="shared" si="30"/>
        <v>-2527.001357230647</v>
      </c>
      <c r="F174" s="1">
        <f t="shared" si="35"/>
        <v>-2527</v>
      </c>
      <c r="G174" s="41">
        <f t="shared" si="31"/>
        <v>-5.9545199474086985E-4</v>
      </c>
      <c r="I174" s="41">
        <f t="shared" si="37"/>
        <v>-5.9545199474086985E-4</v>
      </c>
      <c r="O174" s="41">
        <f t="shared" si="28"/>
        <v>-1.7596775042554545E-3</v>
      </c>
      <c r="P174" s="41">
        <f t="shared" si="33"/>
        <v>1.1432874014058857E-3</v>
      </c>
      <c r="Q174" s="134">
        <f t="shared" si="32"/>
        <v>36959.010900000001</v>
      </c>
      <c r="R174" s="1">
        <f t="shared" si="34"/>
        <v>3.0232146877127843E-6</v>
      </c>
    </row>
    <row r="175" spans="1:18" x14ac:dyDescent="0.2">
      <c r="A175" s="52" t="s">
        <v>97</v>
      </c>
      <c r="B175" s="5" t="s">
        <v>65</v>
      </c>
      <c r="C175" s="1">
        <v>52064.377999999997</v>
      </c>
      <c r="D175" s="5">
        <v>6.9999999999999999E-4</v>
      </c>
      <c r="E175" s="41">
        <f t="shared" si="30"/>
        <v>-2329.0027096747176</v>
      </c>
      <c r="F175" s="1">
        <f t="shared" si="35"/>
        <v>-2329</v>
      </c>
      <c r="G175" s="41">
        <f t="shared" si="31"/>
        <v>-1.1888040025951341E-3</v>
      </c>
      <c r="I175" s="41">
        <f t="shared" si="37"/>
        <v>-1.1888040025951341E-3</v>
      </c>
      <c r="O175" s="41">
        <f t="shared" si="28"/>
        <v>-1.9485672262647045E-3</v>
      </c>
      <c r="P175" s="41">
        <f t="shared" si="33"/>
        <v>1.1090555591695287E-3</v>
      </c>
      <c r="Q175" s="134">
        <f t="shared" si="32"/>
        <v>37045.877999999997</v>
      </c>
      <c r="R175" s="1">
        <f t="shared" si="34"/>
        <v>5.2801585655932884E-6</v>
      </c>
    </row>
    <row r="176" spans="1:18" x14ac:dyDescent="0.2">
      <c r="A176" s="55" t="s">
        <v>98</v>
      </c>
      <c r="B176" s="129" t="s">
        <v>58</v>
      </c>
      <c r="C176" s="130">
        <v>52311.600599999998</v>
      </c>
      <c r="D176" s="129">
        <v>5.9999999999999995E-4</v>
      </c>
      <c r="E176" s="41">
        <f t="shared" si="30"/>
        <v>-1765.5012177950189</v>
      </c>
      <c r="F176" s="1">
        <f t="shared" si="35"/>
        <v>-1765.5</v>
      </c>
      <c r="G176" s="41">
        <f t="shared" si="31"/>
        <v>-5.34277998667676E-4</v>
      </c>
      <c r="I176" s="41">
        <f t="shared" si="37"/>
        <v>-5.34277998667676E-4</v>
      </c>
      <c r="O176" s="41">
        <f t="shared" si="28"/>
        <v>-2.4861397431950702E-3</v>
      </c>
      <c r="P176" s="41">
        <f t="shared" si="33"/>
        <v>9.601293965658998E-4</v>
      </c>
      <c r="Q176" s="134">
        <f t="shared" si="32"/>
        <v>37293.100599999998</v>
      </c>
      <c r="R176" s="1">
        <f t="shared" si="34"/>
        <v>2.2332534629288007E-6</v>
      </c>
    </row>
    <row r="177" spans="1:18" x14ac:dyDescent="0.2">
      <c r="A177" s="52" t="s">
        <v>98</v>
      </c>
      <c r="B177" s="5"/>
      <c r="C177" s="1">
        <v>52311.821799999998</v>
      </c>
      <c r="D177" s="5">
        <v>1.1999999999999999E-3</v>
      </c>
      <c r="E177" s="41">
        <f t="shared" si="30"/>
        <v>-1764.9970303542116</v>
      </c>
      <c r="F177" s="1">
        <f t="shared" si="35"/>
        <v>-1765</v>
      </c>
      <c r="G177" s="41">
        <f t="shared" si="31"/>
        <v>1.3028600005782209E-3</v>
      </c>
      <c r="I177" s="41">
        <f t="shared" si="37"/>
        <v>1.3028600005782209E-3</v>
      </c>
      <c r="O177" s="41">
        <f t="shared" si="28"/>
        <v>-2.4866167374425685E-3</v>
      </c>
      <c r="P177" s="41">
        <f t="shared" si="33"/>
        <v>9.5996340538724665E-4</v>
      </c>
      <c r="Q177" s="134">
        <f t="shared" si="32"/>
        <v>37293.321799999998</v>
      </c>
      <c r="R177" s="1">
        <f t="shared" si="34"/>
        <v>1.1757807499356288E-7</v>
      </c>
    </row>
    <row r="178" spans="1:18" x14ac:dyDescent="0.2">
      <c r="A178" s="52" t="s">
        <v>97</v>
      </c>
      <c r="B178" s="5" t="s">
        <v>65</v>
      </c>
      <c r="C178" s="1">
        <v>52313.574999999997</v>
      </c>
      <c r="D178" s="5">
        <v>2.0000000000000001E-4</v>
      </c>
      <c r="E178" s="41">
        <f t="shared" si="30"/>
        <v>-1761.0009118134185</v>
      </c>
      <c r="F178" s="1">
        <f t="shared" si="35"/>
        <v>-1761</v>
      </c>
      <c r="G178" s="41">
        <f t="shared" si="31"/>
        <v>-4.0003600588534027E-4</v>
      </c>
      <c r="I178" s="41">
        <f t="shared" si="37"/>
        <v>-4.0003600588534027E-4</v>
      </c>
      <c r="O178" s="41">
        <f t="shared" si="28"/>
        <v>-2.4904326914225528E-3</v>
      </c>
      <c r="P178" s="41">
        <f t="shared" si="33"/>
        <v>9.5863331549270723E-4</v>
      </c>
      <c r="Q178" s="134">
        <f t="shared" si="32"/>
        <v>37295.074999999997</v>
      </c>
      <c r="R178" s="1">
        <f t="shared" si="34"/>
        <v>1.8459823248538842E-6</v>
      </c>
    </row>
    <row r="179" spans="1:18" x14ac:dyDescent="0.2">
      <c r="A179" s="52" t="s">
        <v>97</v>
      </c>
      <c r="B179" s="5" t="s">
        <v>58</v>
      </c>
      <c r="C179" s="1">
        <v>52345.3822</v>
      </c>
      <c r="D179" s="5">
        <v>2.0000000000000001E-4</v>
      </c>
      <c r="E179" s="41">
        <f t="shared" si="30"/>
        <v>-1688.5018577119022</v>
      </c>
      <c r="F179" s="1">
        <f t="shared" si="35"/>
        <v>-1688.5</v>
      </c>
      <c r="G179" s="41">
        <f t="shared" si="31"/>
        <v>-8.1502599641680717E-4</v>
      </c>
      <c r="I179" s="41">
        <f t="shared" si="37"/>
        <v>-8.1502599641680717E-4</v>
      </c>
      <c r="O179" s="41">
        <f t="shared" si="28"/>
        <v>-2.5595968573097786E-3</v>
      </c>
      <c r="P179" s="41">
        <f t="shared" si="33"/>
        <v>9.3385974277931222E-4</v>
      </c>
      <c r="Q179" s="134">
        <f t="shared" si="32"/>
        <v>37326.8822</v>
      </c>
      <c r="R179" s="1">
        <f t="shared" si="34"/>
        <v>3.058601328763557E-6</v>
      </c>
    </row>
    <row r="180" spans="1:18" x14ac:dyDescent="0.2">
      <c r="A180" s="52" t="s">
        <v>927</v>
      </c>
      <c r="B180" s="5" t="s">
        <v>58</v>
      </c>
      <c r="C180" s="1">
        <v>53086.390800000001</v>
      </c>
      <c r="D180" s="5">
        <v>1E-4</v>
      </c>
      <c r="E180" s="41">
        <f t="shared" si="30"/>
        <v>0.50008464970193889</v>
      </c>
      <c r="F180" s="1">
        <f t="shared" si="35"/>
        <v>0.5</v>
      </c>
      <c r="G180" s="41">
        <f t="shared" si="31"/>
        <v>3.7138001061975956E-5</v>
      </c>
      <c r="I180" s="41">
        <f t="shared" si="37"/>
        <v>3.7138001061975956E-5</v>
      </c>
      <c r="O180" s="41">
        <f t="shared" si="28"/>
        <v>-4.1708834253583807E-3</v>
      </c>
      <c r="P180" s="41">
        <f t="shared" si="33"/>
        <v>-3.7680587365874383E-7</v>
      </c>
      <c r="Q180" s="134">
        <f t="shared" si="32"/>
        <v>38067.890800000001</v>
      </c>
      <c r="R180" s="1">
        <f t="shared" si="34"/>
        <v>1.4073607394179454E-9</v>
      </c>
    </row>
    <row r="181" spans="1:18" x14ac:dyDescent="0.2">
      <c r="A181" s="131" t="s">
        <v>101</v>
      </c>
      <c r="B181" s="132"/>
      <c r="C181" s="2">
        <v>53463.485399999998</v>
      </c>
      <c r="D181" s="2">
        <v>1.34E-2</v>
      </c>
      <c r="E181" s="41">
        <f>+(C181-C$7)/C$8</f>
        <v>860.02251374710477</v>
      </c>
      <c r="F181" s="1">
        <f t="shared" si="35"/>
        <v>860</v>
      </c>
      <c r="G181" s="41">
        <f>+C181-(C$7+F181*C$8)</f>
        <v>9.8773599966079928E-3</v>
      </c>
      <c r="I181" s="41">
        <f>G181</f>
        <v>9.8773599966079928E-3</v>
      </c>
      <c r="O181" s="41">
        <f>+C$11+C$12*$F181</f>
        <v>-4.9908365368076255E-3</v>
      </c>
      <c r="P181" s="41">
        <f>+D$11+D$12*F181+D$13*F181^2</f>
        <v>-7.3870094447445027E-4</v>
      </c>
      <c r="Q181" s="134">
        <f>C181-15018.5</f>
        <v>38444.985399999998</v>
      </c>
      <c r="R181" s="1">
        <f>+(P181-G181)^2</f>
        <v>1.1270074990477624E-4</v>
      </c>
    </row>
    <row r="182" spans="1:18" x14ac:dyDescent="0.2">
      <c r="A182" s="131" t="s">
        <v>102</v>
      </c>
      <c r="B182" s="132" t="s">
        <v>65</v>
      </c>
      <c r="C182" s="133">
        <v>53517.435700000002</v>
      </c>
      <c r="D182" s="133">
        <v>1E-4</v>
      </c>
      <c r="E182" s="41">
        <f>+(C182-C$7)/C$8</f>
        <v>982.992964415286</v>
      </c>
      <c r="F182" s="1">
        <f t="shared" si="35"/>
        <v>983</v>
      </c>
      <c r="G182" s="41">
        <f>+C182-(C$7+F182*C$8)</f>
        <v>-3.0866919987602159E-3</v>
      </c>
      <c r="I182" s="41">
        <f>G182</f>
        <v>-3.0866919987602159E-3</v>
      </c>
      <c r="O182" s="41">
        <f>+C$11+C$12*$F182</f>
        <v>-5.1081771216921592E-3</v>
      </c>
      <c r="P182" s="41">
        <f>+D$11+D$12*F182+D$13*F182^2</f>
        <v>-8.5886472024794243E-4</v>
      </c>
      <c r="Q182" s="134">
        <f>C182-15018.5</f>
        <v>38498.935700000002</v>
      </c>
      <c r="R182" s="1">
        <f>+(P182-G182)^2</f>
        <v>4.9632143828834029E-6</v>
      </c>
    </row>
    <row r="183" spans="1:18" x14ac:dyDescent="0.2">
      <c r="A183" s="64" t="s">
        <v>103</v>
      </c>
      <c r="B183" s="63" t="s">
        <v>104</v>
      </c>
      <c r="C183" s="64">
        <v>53868.636599999998</v>
      </c>
      <c r="D183" s="64">
        <v>1E-4</v>
      </c>
      <c r="E183" s="41">
        <f t="shared" ref="E183:E220" si="38">+(C183-C$7)/C$8</f>
        <v>1783.4951478705607</v>
      </c>
      <c r="F183" s="1">
        <f t="shared" ref="F183:F220" si="39">ROUND(2*E183,0)/2</f>
        <v>1783.5</v>
      </c>
      <c r="G183" s="41">
        <f t="shared" ref="G183:G220" si="40">+C183-(C$7+F183*C$8)</f>
        <v>-2.1287540002958849E-3</v>
      </c>
      <c r="I183" s="41">
        <f t="shared" ref="I183:I220" si="41">G183</f>
        <v>-2.1287540002958849E-3</v>
      </c>
      <c r="O183" s="41">
        <f t="shared" ref="O183:O220" si="42">+C$11+C$12*$F183</f>
        <v>-5.8718449119366271E-3</v>
      </c>
      <c r="P183" s="41">
        <f t="shared" ref="P183:P220" si="43">+D$11+D$12*F183+D$13*F183^2</f>
        <v>-1.7296367245319885E-3</v>
      </c>
      <c r="Q183" s="134">
        <f t="shared" ref="Q183:Q220" si="44">C183-15018.5</f>
        <v>38850.136599999998</v>
      </c>
      <c r="R183" s="1">
        <f t="shared" ref="R183:R220" si="45">+(P183-G183)^2</f>
        <v>1.5929459981319409E-7</v>
      </c>
    </row>
    <row r="184" spans="1:18" x14ac:dyDescent="0.2">
      <c r="A184" s="54" t="s">
        <v>105</v>
      </c>
      <c r="B184" s="63"/>
      <c r="C184" s="54">
        <v>54201.405700000003</v>
      </c>
      <c r="D184" s="54">
        <v>3.0000000000000001E-3</v>
      </c>
      <c r="E184" s="41">
        <f t="shared" si="38"/>
        <v>2541.9852062287641</v>
      </c>
      <c r="F184" s="1">
        <f t="shared" si="39"/>
        <v>2542</v>
      </c>
      <c r="G184" s="41">
        <f t="shared" si="40"/>
        <v>-6.4904079990810715E-3</v>
      </c>
      <c r="I184" s="41">
        <f t="shared" si="41"/>
        <v>-6.4904079990810715E-3</v>
      </c>
      <c r="O184" s="41">
        <f t="shared" si="42"/>
        <v>-6.5954451853912546E-3</v>
      </c>
      <c r="P184" s="41">
        <f t="shared" si="43"/>
        <v>-2.6966525015324197E-3</v>
      </c>
      <c r="Q184" s="134">
        <f t="shared" si="44"/>
        <v>39182.905700000003</v>
      </c>
      <c r="R184" s="1">
        <f t="shared" si="45"/>
        <v>1.4392580775180618E-5</v>
      </c>
    </row>
    <row r="185" spans="1:18" x14ac:dyDescent="0.2">
      <c r="A185" s="54" t="s">
        <v>106</v>
      </c>
      <c r="B185" s="53" t="s">
        <v>58</v>
      </c>
      <c r="C185" s="54">
        <v>54535.501300000004</v>
      </c>
      <c r="D185" s="54">
        <v>1.14E-2</v>
      </c>
      <c r="E185" s="41">
        <f t="shared" si="38"/>
        <v>3303.4987937019264</v>
      </c>
      <c r="F185" s="1">
        <f t="shared" si="39"/>
        <v>3303.5</v>
      </c>
      <c r="G185" s="41">
        <f t="shared" si="40"/>
        <v>-5.2923399198334664E-4</v>
      </c>
      <c r="I185" s="41">
        <f t="shared" si="41"/>
        <v>-5.2923399198334664E-4</v>
      </c>
      <c r="O185" s="41">
        <f t="shared" si="42"/>
        <v>-7.3219074243308698E-3</v>
      </c>
      <c r="P185" s="41">
        <f t="shared" si="43"/>
        <v>-3.8064205166120487E-3</v>
      </c>
      <c r="Q185" s="134">
        <f t="shared" si="44"/>
        <v>39517.001300000004</v>
      </c>
      <c r="R185" s="1">
        <f t="shared" si="45"/>
        <v>1.073995151720795E-5</v>
      </c>
    </row>
    <row r="186" spans="1:18" x14ac:dyDescent="0.2">
      <c r="A186" s="49" t="s">
        <v>107</v>
      </c>
      <c r="B186" s="50" t="s">
        <v>65</v>
      </c>
      <c r="C186" s="51">
        <v>54547.122600000002</v>
      </c>
      <c r="D186" s="2"/>
      <c r="E186" s="41">
        <f t="shared" si="38"/>
        <v>3329.9875527699928</v>
      </c>
      <c r="F186" s="1">
        <f t="shared" si="39"/>
        <v>3330</v>
      </c>
      <c r="G186" s="41">
        <f t="shared" si="40"/>
        <v>-5.4609199942206033E-3</v>
      </c>
      <c r="I186" s="41">
        <f t="shared" si="41"/>
        <v>-5.4609199942206033E-3</v>
      </c>
      <c r="O186" s="41">
        <f t="shared" si="42"/>
        <v>-7.34718811944827E-3</v>
      </c>
      <c r="P186" s="41">
        <f t="shared" si="43"/>
        <v>-3.8475465318837769E-3</v>
      </c>
      <c r="Q186" s="134">
        <f t="shared" si="44"/>
        <v>39528.622600000002</v>
      </c>
      <c r="R186" s="1">
        <f t="shared" si="45"/>
        <v>2.6029739289727188E-6</v>
      </c>
    </row>
    <row r="187" spans="1:18" x14ac:dyDescent="0.2">
      <c r="A187" s="55" t="s">
        <v>108</v>
      </c>
      <c r="B187" s="56" t="s">
        <v>65</v>
      </c>
      <c r="C187" s="55">
        <v>54866.514999999999</v>
      </c>
      <c r="D187" s="55">
        <v>1.5E-3</v>
      </c>
      <c r="E187" s="41">
        <f t="shared" si="38"/>
        <v>4057.987718996847</v>
      </c>
      <c r="F187" s="1">
        <f t="shared" si="39"/>
        <v>4058</v>
      </c>
      <c r="G187" s="41">
        <f t="shared" si="40"/>
        <v>-5.3879920014878735E-3</v>
      </c>
      <c r="I187" s="41">
        <f t="shared" si="41"/>
        <v>-5.3879920014878735E-3</v>
      </c>
      <c r="O187" s="41">
        <f t="shared" si="42"/>
        <v>-8.0416917438055121E-3</v>
      </c>
      <c r="P187" s="41">
        <f t="shared" si="43"/>
        <v>-5.0432753272386943E-3</v>
      </c>
      <c r="Q187" s="134">
        <f t="shared" si="44"/>
        <v>39848.014999999999</v>
      </c>
      <c r="R187" s="1">
        <f t="shared" si="45"/>
        <v>1.1882958550541472E-7</v>
      </c>
    </row>
    <row r="188" spans="1:18" x14ac:dyDescent="0.2">
      <c r="A188" s="64" t="s">
        <v>109</v>
      </c>
      <c r="B188" s="63" t="s">
        <v>65</v>
      </c>
      <c r="C188" s="64">
        <v>54887.573499999999</v>
      </c>
      <c r="D188" s="64">
        <v>1E-4</v>
      </c>
      <c r="E188" s="41">
        <f t="shared" si="38"/>
        <v>4105.9869559871067</v>
      </c>
      <c r="F188" s="1">
        <f t="shared" si="39"/>
        <v>4106</v>
      </c>
      <c r="G188" s="41">
        <f t="shared" si="40"/>
        <v>-5.7227439974667504E-3</v>
      </c>
      <c r="I188" s="41">
        <f t="shared" si="41"/>
        <v>-5.7227439974667504E-3</v>
      </c>
      <c r="O188" s="41">
        <f t="shared" si="42"/>
        <v>-8.0874831915653308E-3</v>
      </c>
      <c r="P188" s="41">
        <f t="shared" si="43"/>
        <v>-5.1265853113605913E-3</v>
      </c>
      <c r="Q188" s="134">
        <f t="shared" si="44"/>
        <v>39869.073499999999</v>
      </c>
      <c r="R188" s="1">
        <f t="shared" si="45"/>
        <v>3.5540517901982201E-7</v>
      </c>
    </row>
    <row r="189" spans="1:18" x14ac:dyDescent="0.2">
      <c r="A189" s="55" t="s">
        <v>110</v>
      </c>
      <c r="B189" s="56" t="s">
        <v>65</v>
      </c>
      <c r="C189" s="55">
        <v>54921.794699999999</v>
      </c>
      <c r="D189" s="55">
        <v>2.0000000000000001E-4</v>
      </c>
      <c r="E189" s="41">
        <f t="shared" si="38"/>
        <v>4183.9883088323295</v>
      </c>
      <c r="F189" s="1">
        <f t="shared" si="39"/>
        <v>4184</v>
      </c>
      <c r="G189" s="41">
        <f t="shared" si="40"/>
        <v>-5.1292159987497143E-3</v>
      </c>
      <c r="I189" s="41">
        <f t="shared" si="41"/>
        <v>-5.1292159987497143E-3</v>
      </c>
      <c r="O189" s="41">
        <f t="shared" si="42"/>
        <v>-8.1618942941750344E-3</v>
      </c>
      <c r="P189" s="41">
        <f t="shared" si="43"/>
        <v>-5.2631436496200987E-3</v>
      </c>
      <c r="Q189" s="134">
        <f t="shared" si="44"/>
        <v>39903.294699999999</v>
      </c>
      <c r="R189" s="1">
        <f t="shared" si="45"/>
        <v>1.7936615667659556E-8</v>
      </c>
    </row>
    <row r="190" spans="1:18" x14ac:dyDescent="0.2">
      <c r="A190" s="65" t="s">
        <v>111</v>
      </c>
      <c r="B190" s="63" t="s">
        <v>65</v>
      </c>
      <c r="C190" s="64">
        <v>55248.645299999996</v>
      </c>
      <c r="D190" s="64">
        <v>2.0000000000000001E-4</v>
      </c>
      <c r="E190" s="41">
        <f t="shared" si="38"/>
        <v>4928.9881620891629</v>
      </c>
      <c r="F190" s="1">
        <f t="shared" si="39"/>
        <v>4929</v>
      </c>
      <c r="G190" s="41">
        <f t="shared" si="40"/>
        <v>-5.1935960000264458E-3</v>
      </c>
      <c r="I190" s="41">
        <f t="shared" si="41"/>
        <v>-5.1935960000264458E-3</v>
      </c>
      <c r="O190" s="41">
        <f t="shared" si="42"/>
        <v>-8.8726157229472129E-3</v>
      </c>
      <c r="P190" s="41">
        <f t="shared" si="43"/>
        <v>-6.6410429048065767E-3</v>
      </c>
      <c r="Q190" s="134">
        <f t="shared" si="44"/>
        <v>40230.145299999996</v>
      </c>
      <c r="R190" s="1">
        <f t="shared" si="45"/>
        <v>2.0951025421575809E-6</v>
      </c>
    </row>
    <row r="191" spans="1:18" x14ac:dyDescent="0.2">
      <c r="A191" s="66" t="s">
        <v>112</v>
      </c>
      <c r="B191" s="53" t="s">
        <v>65</v>
      </c>
      <c r="C191" s="54">
        <v>55578.5648</v>
      </c>
      <c r="D191" s="54">
        <v>1E-4</v>
      </c>
      <c r="E191" s="41">
        <f t="shared" si="38"/>
        <v>5680.9830462551154</v>
      </c>
      <c r="F191" s="1">
        <f t="shared" si="39"/>
        <v>5681</v>
      </c>
      <c r="G191" s="41">
        <f t="shared" si="40"/>
        <v>-7.4380439982633106E-3</v>
      </c>
      <c r="I191" s="41">
        <f t="shared" si="41"/>
        <v>-7.4380439982633106E-3</v>
      </c>
      <c r="O191" s="41">
        <f t="shared" si="42"/>
        <v>-9.5900150711843643E-3</v>
      </c>
      <c r="P191" s="41">
        <f t="shared" si="43"/>
        <v>-8.1670072457601661E-3</v>
      </c>
      <c r="Q191" s="134">
        <f t="shared" si="44"/>
        <v>40560.0648</v>
      </c>
      <c r="R191" s="1">
        <f t="shared" si="45"/>
        <v>5.3138741620116174E-7</v>
      </c>
    </row>
    <row r="192" spans="1:18" x14ac:dyDescent="0.2">
      <c r="A192" s="66" t="s">
        <v>112</v>
      </c>
      <c r="B192" s="53" t="s">
        <v>58</v>
      </c>
      <c r="C192" s="54">
        <v>55590.631399999998</v>
      </c>
      <c r="D192" s="54">
        <v>1E-4</v>
      </c>
      <c r="E192" s="41">
        <f t="shared" si="38"/>
        <v>5708.4867902571386</v>
      </c>
      <c r="F192" s="1">
        <f t="shared" si="39"/>
        <v>5708.5</v>
      </c>
      <c r="G192" s="41">
        <f t="shared" si="40"/>
        <v>-5.7954540025093593E-3</v>
      </c>
      <c r="I192" s="41">
        <f t="shared" si="41"/>
        <v>-5.7954540025093593E-3</v>
      </c>
      <c r="O192" s="41">
        <f t="shared" si="42"/>
        <v>-9.6162497547967601E-3</v>
      </c>
      <c r="P192" s="41">
        <f t="shared" si="43"/>
        <v>-8.2253833671594792E-3</v>
      </c>
      <c r="Q192" s="134">
        <f t="shared" si="44"/>
        <v>40572.131399999998</v>
      </c>
      <c r="R192" s="1">
        <f t="shared" si="45"/>
        <v>5.9045567171889356E-6</v>
      </c>
    </row>
    <row r="193" spans="1:18" x14ac:dyDescent="0.2">
      <c r="A193" s="66" t="s">
        <v>113</v>
      </c>
      <c r="B193" s="63" t="s">
        <v>65</v>
      </c>
      <c r="C193" s="64">
        <v>55629.456299999998</v>
      </c>
      <c r="D193" s="64">
        <v>2.0000000000000001E-4</v>
      </c>
      <c r="E193" s="41">
        <f t="shared" si="38"/>
        <v>5796.981487230958</v>
      </c>
      <c r="F193" s="1">
        <f t="shared" si="39"/>
        <v>5797</v>
      </c>
      <c r="G193" s="41">
        <f t="shared" si="40"/>
        <v>-8.122028004436288E-3</v>
      </c>
      <c r="I193" s="41">
        <f t="shared" si="41"/>
        <v>-8.122028004436288E-3</v>
      </c>
      <c r="O193" s="41">
        <f t="shared" si="42"/>
        <v>-9.700677736603925E-3</v>
      </c>
      <c r="P193" s="41">
        <f t="shared" si="43"/>
        <v>-8.4144805250467893E-3</v>
      </c>
      <c r="Q193" s="134">
        <f t="shared" si="44"/>
        <v>40610.956299999998</v>
      </c>
      <c r="R193" s="1">
        <f t="shared" si="45"/>
        <v>8.5528476811435649E-8</v>
      </c>
    </row>
    <row r="194" spans="1:18" x14ac:dyDescent="0.2">
      <c r="A194" s="54" t="s">
        <v>114</v>
      </c>
      <c r="B194" s="53" t="s">
        <v>58</v>
      </c>
      <c r="C194" s="54">
        <v>55631.428599999999</v>
      </c>
      <c r="D194" s="54">
        <v>5.9999999999999995E-4</v>
      </c>
      <c r="E194" s="41">
        <f t="shared" si="38"/>
        <v>5801.4770066229357</v>
      </c>
      <c r="F194" s="1">
        <f t="shared" si="39"/>
        <v>5801.5</v>
      </c>
      <c r="G194" s="41">
        <f t="shared" si="40"/>
        <v>-1.0087786002259236E-2</v>
      </c>
      <c r="I194" s="41">
        <f t="shared" si="41"/>
        <v>-1.0087786002259236E-2</v>
      </c>
      <c r="O194" s="41">
        <f t="shared" si="42"/>
        <v>-9.7049706848314071E-3</v>
      </c>
      <c r="P194" s="41">
        <f t="shared" si="43"/>
        <v>-8.4241458655884248E-3</v>
      </c>
      <c r="Q194" s="134">
        <f t="shared" si="44"/>
        <v>40612.928599999999</v>
      </c>
      <c r="R194" s="1">
        <f t="shared" si="45"/>
        <v>2.767698504342075E-6</v>
      </c>
    </row>
    <row r="195" spans="1:18" x14ac:dyDescent="0.2">
      <c r="A195" s="54" t="s">
        <v>115</v>
      </c>
      <c r="B195" s="53" t="s">
        <v>58</v>
      </c>
      <c r="C195" s="54">
        <v>55632.304499999998</v>
      </c>
      <c r="D195" s="54">
        <v>1E-3</v>
      </c>
      <c r="E195" s="41">
        <f t="shared" si="38"/>
        <v>5803.4734703634549</v>
      </c>
      <c r="F195" s="1">
        <f t="shared" si="39"/>
        <v>5803.5</v>
      </c>
      <c r="G195" s="41">
        <f t="shared" si="40"/>
        <v>-1.1639233998721465E-2</v>
      </c>
      <c r="I195" s="41">
        <f t="shared" si="41"/>
        <v>-1.1639233998721465E-2</v>
      </c>
      <c r="O195" s="41">
        <f t="shared" si="42"/>
        <v>-9.7068786618214019E-3</v>
      </c>
      <c r="P195" s="41">
        <f t="shared" si="43"/>
        <v>-8.4284431328318764E-3</v>
      </c>
      <c r="Q195" s="134">
        <f t="shared" si="44"/>
        <v>40613.804499999998</v>
      </c>
      <c r="R195" s="1">
        <f t="shared" si="45"/>
        <v>1.0309177984480016E-5</v>
      </c>
    </row>
    <row r="196" spans="1:18" x14ac:dyDescent="0.2">
      <c r="A196" s="54" t="s">
        <v>115</v>
      </c>
      <c r="B196" s="53" t="s">
        <v>65</v>
      </c>
      <c r="C196" s="54">
        <v>55632.528599999998</v>
      </c>
      <c r="D196" s="54">
        <v>1.1000000000000001E-3</v>
      </c>
      <c r="E196" s="41">
        <f t="shared" si="38"/>
        <v>5803.9842678566047</v>
      </c>
      <c r="F196" s="1">
        <f t="shared" si="39"/>
        <v>5804</v>
      </c>
      <c r="G196" s="41">
        <f t="shared" si="40"/>
        <v>-6.9020959999761544E-3</v>
      </c>
      <c r="I196" s="41">
        <f t="shared" si="41"/>
        <v>-6.9020959999761544E-3</v>
      </c>
      <c r="O196" s="41">
        <f t="shared" si="42"/>
        <v>-9.707355656068898E-3</v>
      </c>
      <c r="P196" s="41">
        <f t="shared" si="43"/>
        <v>-8.4295175996750536E-3</v>
      </c>
      <c r="Q196" s="134">
        <f t="shared" si="44"/>
        <v>40614.028599999998</v>
      </c>
      <c r="R196" s="1">
        <f t="shared" si="45"/>
        <v>2.3330167432267442E-6</v>
      </c>
    </row>
    <row r="197" spans="1:18" x14ac:dyDescent="0.2">
      <c r="A197" s="54" t="s">
        <v>115</v>
      </c>
      <c r="B197" s="53" t="s">
        <v>65</v>
      </c>
      <c r="C197" s="54">
        <v>55633.404999999999</v>
      </c>
      <c r="D197" s="54">
        <v>5.9999999999999995E-4</v>
      </c>
      <c r="E197" s="41">
        <f t="shared" si="38"/>
        <v>5805.9818712613251</v>
      </c>
      <c r="F197" s="1">
        <f t="shared" si="39"/>
        <v>5806</v>
      </c>
      <c r="G197" s="41">
        <f t="shared" si="40"/>
        <v>-7.9535440017934889E-3</v>
      </c>
      <c r="I197" s="41">
        <f t="shared" si="41"/>
        <v>-7.9535440017934889E-3</v>
      </c>
      <c r="O197" s="41">
        <f t="shared" si="42"/>
        <v>-9.709263633058891E-3</v>
      </c>
      <c r="P197" s="41">
        <f t="shared" si="43"/>
        <v>-8.4338160671770142E-3</v>
      </c>
      <c r="Q197" s="134">
        <f t="shared" si="44"/>
        <v>40614.904999999999</v>
      </c>
      <c r="R197" s="1">
        <f t="shared" si="45"/>
        <v>2.3066125678775722E-7</v>
      </c>
    </row>
    <row r="198" spans="1:18" x14ac:dyDescent="0.2">
      <c r="A198" s="66" t="s">
        <v>113</v>
      </c>
      <c r="B198" s="63" t="s">
        <v>65</v>
      </c>
      <c r="C198" s="64">
        <v>55644.372900000002</v>
      </c>
      <c r="D198" s="64">
        <v>2.9999999999999997E-4</v>
      </c>
      <c r="E198" s="41">
        <f t="shared" si="38"/>
        <v>5830.9813171566002</v>
      </c>
      <c r="F198" s="1">
        <f t="shared" si="39"/>
        <v>5831</v>
      </c>
      <c r="G198" s="41">
        <f t="shared" si="40"/>
        <v>-8.1966439975076355E-3</v>
      </c>
      <c r="I198" s="41">
        <f t="shared" si="41"/>
        <v>-8.1966439975076355E-3</v>
      </c>
      <c r="O198" s="41">
        <f t="shared" si="42"/>
        <v>-9.7331133454337977E-3</v>
      </c>
      <c r="P198" s="41">
        <f t="shared" si="43"/>
        <v>-8.4876279284007931E-3</v>
      </c>
      <c r="Q198" s="134">
        <f t="shared" si="44"/>
        <v>40625.872900000002</v>
      </c>
      <c r="R198" s="1">
        <f t="shared" si="45"/>
        <v>8.4671648038033896E-8</v>
      </c>
    </row>
    <row r="199" spans="1:18" x14ac:dyDescent="0.2">
      <c r="A199" s="66" t="s">
        <v>113</v>
      </c>
      <c r="B199" s="63" t="s">
        <v>58</v>
      </c>
      <c r="C199" s="64">
        <v>55644.5939</v>
      </c>
      <c r="D199" s="64">
        <v>4.0000000000000002E-4</v>
      </c>
      <c r="E199" s="41">
        <f t="shared" si="38"/>
        <v>5831.4850487317235</v>
      </c>
      <c r="F199" s="1">
        <f t="shared" si="39"/>
        <v>5831.5</v>
      </c>
      <c r="G199" s="41">
        <f t="shared" si="40"/>
        <v>-6.5595060004852712E-3</v>
      </c>
      <c r="I199" s="41">
        <f t="shared" si="41"/>
        <v>-6.5595060004852712E-3</v>
      </c>
      <c r="O199" s="41">
        <f t="shared" si="42"/>
        <v>-9.7335903396812938E-3</v>
      </c>
      <c r="P199" s="41">
        <f t="shared" si="43"/>
        <v>-8.4887056959548658E-3</v>
      </c>
      <c r="Q199" s="134">
        <f t="shared" si="44"/>
        <v>40626.0939</v>
      </c>
      <c r="R199" s="1">
        <f t="shared" si="45"/>
        <v>3.7218114649999764E-6</v>
      </c>
    </row>
    <row r="200" spans="1:18" x14ac:dyDescent="0.2">
      <c r="A200" s="54" t="s">
        <v>115</v>
      </c>
      <c r="B200" s="53" t="s">
        <v>65</v>
      </c>
      <c r="C200" s="54">
        <v>55661.4833</v>
      </c>
      <c r="D200" s="54">
        <v>1.1999999999999999E-3</v>
      </c>
      <c r="E200" s="41">
        <f t="shared" si="38"/>
        <v>5869.9815377135274</v>
      </c>
      <c r="F200" s="1">
        <f t="shared" si="39"/>
        <v>5870</v>
      </c>
      <c r="G200" s="41">
        <f t="shared" si="40"/>
        <v>-8.0998799967346713E-3</v>
      </c>
      <c r="I200" s="41">
        <f t="shared" si="41"/>
        <v>-8.0998799967346713E-3</v>
      </c>
      <c r="O200" s="41">
        <f t="shared" si="42"/>
        <v>-9.7703188967386487E-3</v>
      </c>
      <c r="P200" s="41">
        <f t="shared" si="43"/>
        <v>-8.571874016433426E-3</v>
      </c>
      <c r="Q200" s="134">
        <f t="shared" si="44"/>
        <v>40642.9833</v>
      </c>
      <c r="R200" s="1">
        <f t="shared" si="45"/>
        <v>2.2277835463138842E-7</v>
      </c>
    </row>
    <row r="201" spans="1:18" x14ac:dyDescent="0.2">
      <c r="A201" s="54" t="s">
        <v>115</v>
      </c>
      <c r="B201" s="53" t="s">
        <v>58</v>
      </c>
      <c r="C201" s="54">
        <v>55664.336199999998</v>
      </c>
      <c r="D201" s="54">
        <v>5.0000000000000001E-4</v>
      </c>
      <c r="E201" s="41">
        <f t="shared" si="38"/>
        <v>5876.4842336894717</v>
      </c>
      <c r="F201" s="1">
        <f t="shared" si="39"/>
        <v>5876.5</v>
      </c>
      <c r="G201" s="41">
        <f t="shared" si="40"/>
        <v>-6.9170860006124713E-3</v>
      </c>
      <c r="I201" s="41">
        <f t="shared" si="41"/>
        <v>-6.9170860006124713E-3</v>
      </c>
      <c r="O201" s="41">
        <f t="shared" si="42"/>
        <v>-9.7765198219561238E-3</v>
      </c>
      <c r="P201" s="41">
        <f t="shared" si="43"/>
        <v>-8.5859505287508991E-3</v>
      </c>
      <c r="Q201" s="134">
        <f t="shared" si="44"/>
        <v>40645.836199999998</v>
      </c>
      <c r="R201" s="1">
        <f t="shared" si="45"/>
        <v>2.7851088132786975E-6</v>
      </c>
    </row>
    <row r="202" spans="1:18" x14ac:dyDescent="0.2">
      <c r="A202" s="55" t="s">
        <v>121</v>
      </c>
      <c r="B202" s="56" t="s">
        <v>65</v>
      </c>
      <c r="C202" s="55">
        <v>55669.379500000003</v>
      </c>
      <c r="D202" s="55">
        <v>5.1000000000000004E-3</v>
      </c>
      <c r="E202" s="41">
        <f t="shared" si="38"/>
        <v>5887.9795705801916</v>
      </c>
      <c r="F202" s="1">
        <f t="shared" si="39"/>
        <v>5888</v>
      </c>
      <c r="G202" s="41">
        <f t="shared" si="40"/>
        <v>-8.9629119975143112E-3</v>
      </c>
      <c r="I202" s="41">
        <f t="shared" si="41"/>
        <v>-8.9629119975143112E-3</v>
      </c>
      <c r="O202" s="41">
        <f t="shared" si="42"/>
        <v>-9.7874906896485807E-3</v>
      </c>
      <c r="P202" s="41">
        <f t="shared" si="43"/>
        <v>-8.6108799728175367E-3</v>
      </c>
      <c r="Q202" s="134">
        <f t="shared" si="44"/>
        <v>40650.879500000003</v>
      </c>
      <c r="R202" s="1">
        <f t="shared" si="45"/>
        <v>1.2392654641211048E-7</v>
      </c>
    </row>
    <row r="203" spans="1:18" x14ac:dyDescent="0.2">
      <c r="A203" s="54" t="s">
        <v>123</v>
      </c>
      <c r="B203" s="53" t="s">
        <v>65</v>
      </c>
      <c r="C203" s="54">
        <v>56008.514490000001</v>
      </c>
      <c r="D203" s="54">
        <v>1.3999999999999999E-4</v>
      </c>
      <c r="E203" s="41">
        <f t="shared" si="38"/>
        <v>6660.9795827700364</v>
      </c>
      <c r="F203" s="1">
        <f t="shared" si="39"/>
        <v>6661</v>
      </c>
      <c r="G203" s="41">
        <f t="shared" si="40"/>
        <v>-8.9575640013208613E-3</v>
      </c>
      <c r="I203" s="41">
        <f t="shared" si="41"/>
        <v>-8.9575640013208613E-3</v>
      </c>
      <c r="O203" s="41">
        <f t="shared" si="42"/>
        <v>-1.0524923796280653E-2</v>
      </c>
      <c r="P203" s="41">
        <f t="shared" si="43"/>
        <v>-1.0359358066033452E-2</v>
      </c>
      <c r="Q203" s="134">
        <f t="shared" si="44"/>
        <v>40990.014490000001</v>
      </c>
      <c r="R203" s="1">
        <f t="shared" si="45"/>
        <v>1.965026599863447E-6</v>
      </c>
    </row>
    <row r="204" spans="1:18" x14ac:dyDescent="0.2">
      <c r="A204" s="54" t="s">
        <v>123</v>
      </c>
      <c r="B204" s="53" t="s">
        <v>58</v>
      </c>
      <c r="C204" s="54">
        <v>56292.586949999997</v>
      </c>
      <c r="D204" s="54">
        <v>2.9E-4</v>
      </c>
      <c r="E204" s="41">
        <f t="shared" si="38"/>
        <v>7308.4740068717692</v>
      </c>
      <c r="F204" s="1">
        <f t="shared" si="39"/>
        <v>7308.5</v>
      </c>
      <c r="G204" s="41">
        <f t="shared" si="40"/>
        <v>-1.1403854005038738E-2</v>
      </c>
      <c r="I204" s="41">
        <f t="shared" si="41"/>
        <v>-1.1403854005038738E-2</v>
      </c>
      <c r="O204" s="41">
        <f t="shared" si="42"/>
        <v>-1.11426313467907E-2</v>
      </c>
      <c r="P204" s="41">
        <f t="shared" si="43"/>
        <v>-1.1934359563994749E-2</v>
      </c>
      <c r="Q204" s="134">
        <f t="shared" si="44"/>
        <v>41274.086949999997</v>
      </c>
      <c r="R204" s="1">
        <f t="shared" si="45"/>
        <v>2.8143614808322915E-7</v>
      </c>
    </row>
    <row r="205" spans="1:18" x14ac:dyDescent="0.2">
      <c r="A205" s="54" t="s">
        <v>123</v>
      </c>
      <c r="B205" s="53" t="s">
        <v>65</v>
      </c>
      <c r="C205" s="54">
        <v>56293.683929999999</v>
      </c>
      <c r="D205" s="54">
        <v>2.1000000000000001E-4</v>
      </c>
      <c r="E205" s="41">
        <f t="shared" si="38"/>
        <v>7310.9743845336961</v>
      </c>
      <c r="F205" s="1">
        <f t="shared" si="39"/>
        <v>7311</v>
      </c>
      <c r="G205" s="41">
        <f t="shared" si="40"/>
        <v>-1.1238163999223616E-2</v>
      </c>
      <c r="I205" s="41">
        <f t="shared" si="41"/>
        <v>-1.1238163999223616E-2</v>
      </c>
      <c r="O205" s="41">
        <f t="shared" si="42"/>
        <v>-1.1145016318028191E-2</v>
      </c>
      <c r="P205" s="41">
        <f t="shared" si="43"/>
        <v>-1.1940635692866975E-2</v>
      </c>
      <c r="Q205" s="134">
        <f t="shared" si="44"/>
        <v>41275.183929999999</v>
      </c>
      <c r="R205" s="1">
        <f t="shared" si="45"/>
        <v>4.9346648037016978E-7</v>
      </c>
    </row>
    <row r="206" spans="1:18" x14ac:dyDescent="0.2">
      <c r="A206" s="64" t="s">
        <v>125</v>
      </c>
      <c r="B206" s="63" t="s">
        <v>65</v>
      </c>
      <c r="C206" s="64">
        <v>56727.582399999999</v>
      </c>
      <c r="D206" s="64">
        <v>5.1000000000000004E-3</v>
      </c>
      <c r="E206" s="41">
        <f t="shared" si="38"/>
        <v>8299.9714874252513</v>
      </c>
      <c r="F206" s="1">
        <f t="shared" si="39"/>
        <v>8300</v>
      </c>
      <c r="G206" s="41">
        <f t="shared" si="40"/>
        <v>-1.2509200001659337E-2</v>
      </c>
      <c r="I206" s="41">
        <f t="shared" si="41"/>
        <v>-1.2509200001659337E-2</v>
      </c>
      <c r="O206" s="41">
        <f t="shared" si="42"/>
        <v>-1.2088510939579444E-2</v>
      </c>
      <c r="P206" s="41">
        <f t="shared" si="43"/>
        <v>-1.4541168843822647E-2</v>
      </c>
      <c r="Q206" s="134">
        <f t="shared" si="44"/>
        <v>41709.082399999999</v>
      </c>
      <c r="R206" s="1">
        <f t="shared" si="45"/>
        <v>4.1288973755225023E-6</v>
      </c>
    </row>
    <row r="207" spans="1:18" x14ac:dyDescent="0.2">
      <c r="A207" s="54" t="s">
        <v>123</v>
      </c>
      <c r="B207" s="53" t="s">
        <v>65</v>
      </c>
      <c r="C207" s="54">
        <v>56728.459860000003</v>
      </c>
      <c r="D207" s="54">
        <v>2.2000000000000001E-4</v>
      </c>
      <c r="E207" s="41">
        <f t="shared" si="38"/>
        <v>8301.9715069180747</v>
      </c>
      <c r="F207" s="1">
        <f t="shared" si="39"/>
        <v>8302</v>
      </c>
      <c r="G207" s="41">
        <f t="shared" si="40"/>
        <v>-1.2500647993874736E-2</v>
      </c>
      <c r="I207" s="41">
        <f t="shared" si="41"/>
        <v>-1.2500647993874736E-2</v>
      </c>
      <c r="O207" s="41">
        <f t="shared" si="42"/>
        <v>-1.2090418916569437E-2</v>
      </c>
      <c r="P207" s="41">
        <f t="shared" si="43"/>
        <v>-1.4546665649418755E-2</v>
      </c>
      <c r="Q207" s="134">
        <f t="shared" si="44"/>
        <v>41709.959860000003</v>
      </c>
      <c r="R207" s="1">
        <f t="shared" si="45"/>
        <v>4.1861882467978438E-6</v>
      </c>
    </row>
    <row r="208" spans="1:18" x14ac:dyDescent="0.2">
      <c r="A208" s="64" t="s">
        <v>125</v>
      </c>
      <c r="B208" s="63" t="s">
        <v>65</v>
      </c>
      <c r="C208" s="64">
        <v>56729.335599999999</v>
      </c>
      <c r="D208" s="64">
        <v>5.1999999999999998E-3</v>
      </c>
      <c r="E208" s="41">
        <f t="shared" si="38"/>
        <v>8303.9676059660433</v>
      </c>
      <c r="F208" s="1">
        <f t="shared" si="39"/>
        <v>8304</v>
      </c>
      <c r="G208" s="41">
        <f t="shared" si="40"/>
        <v>-1.4212096000846941E-2</v>
      </c>
      <c r="I208" s="41">
        <f t="shared" si="41"/>
        <v>-1.4212096000846941E-2</v>
      </c>
      <c r="O208" s="41">
        <f t="shared" si="42"/>
        <v>-1.209232689355943E-2</v>
      </c>
      <c r="P208" s="41">
        <f t="shared" si="43"/>
        <v>-1.4552163415221669E-2</v>
      </c>
      <c r="Q208" s="134">
        <f t="shared" si="44"/>
        <v>41710.835599999999</v>
      </c>
      <c r="R208" s="1">
        <f t="shared" si="45"/>
        <v>1.1564584631951325E-7</v>
      </c>
    </row>
    <row r="209" spans="1:18" x14ac:dyDescent="0.2">
      <c r="A209" s="64" t="s">
        <v>125</v>
      </c>
      <c r="B209" s="63" t="s">
        <v>65</v>
      </c>
      <c r="C209" s="64">
        <v>56729.556700000001</v>
      </c>
      <c r="D209" s="64">
        <v>5.4999999999999997E-3</v>
      </c>
      <c r="E209" s="41">
        <f t="shared" si="38"/>
        <v>8304.4715654740176</v>
      </c>
      <c r="F209" s="1">
        <f t="shared" si="39"/>
        <v>8304.5</v>
      </c>
      <c r="G209" s="41">
        <f t="shared" si="40"/>
        <v>-1.2474957999074832E-2</v>
      </c>
      <c r="I209" s="41">
        <f t="shared" si="41"/>
        <v>-1.2474957999074832E-2</v>
      </c>
      <c r="O209" s="41">
        <f t="shared" si="42"/>
        <v>-1.2092803887806928E-2</v>
      </c>
      <c r="P209" s="41">
        <f t="shared" si="43"/>
        <v>-1.4553538006704709E-2</v>
      </c>
      <c r="Q209" s="134">
        <f t="shared" si="44"/>
        <v>41711.056700000001</v>
      </c>
      <c r="R209" s="1">
        <f t="shared" si="45"/>
        <v>4.3204948481186222E-6</v>
      </c>
    </row>
    <row r="210" spans="1:18" x14ac:dyDescent="0.2">
      <c r="A210" s="54" t="s">
        <v>123</v>
      </c>
      <c r="B210" s="53" t="s">
        <v>58</v>
      </c>
      <c r="C210" s="54">
        <v>56730.433810000002</v>
      </c>
      <c r="D210" s="54">
        <v>2.9E-4</v>
      </c>
      <c r="E210" s="41">
        <f t="shared" si="38"/>
        <v>8306.4707872018989</v>
      </c>
      <c r="F210" s="1">
        <f t="shared" si="39"/>
        <v>8306.5</v>
      </c>
      <c r="G210" s="41">
        <f t="shared" si="40"/>
        <v>-1.2816406000638381E-2</v>
      </c>
      <c r="I210" s="41">
        <f t="shared" si="41"/>
        <v>-1.2816406000638381E-2</v>
      </c>
      <c r="O210" s="41">
        <f t="shared" si="42"/>
        <v>-1.2094711864796919E-2</v>
      </c>
      <c r="P210" s="41">
        <f t="shared" si="43"/>
        <v>-1.4559036972766132E-2</v>
      </c>
      <c r="Q210" s="134">
        <f t="shared" si="44"/>
        <v>41711.933810000002</v>
      </c>
      <c r="R210" s="1">
        <f t="shared" si="45"/>
        <v>3.0367627050189134E-6</v>
      </c>
    </row>
    <row r="211" spans="1:18" x14ac:dyDescent="0.2">
      <c r="A211" s="64" t="s">
        <v>125</v>
      </c>
      <c r="B211" s="63" t="s">
        <v>65</v>
      </c>
      <c r="C211" s="64">
        <v>56731.316599999998</v>
      </c>
      <c r="D211" s="64">
        <v>8.3000000000000001E-3</v>
      </c>
      <c r="E211" s="41">
        <f t="shared" si="38"/>
        <v>8308.4829555150482</v>
      </c>
      <c r="F211" s="1">
        <f t="shared" si="39"/>
        <v>8308.5</v>
      </c>
      <c r="G211" s="41">
        <f t="shared" si="40"/>
        <v>-7.4778540001716465E-3</v>
      </c>
      <c r="I211" s="41">
        <f t="shared" si="41"/>
        <v>-7.4778540001716465E-3</v>
      </c>
      <c r="O211" s="41">
        <f t="shared" si="42"/>
        <v>-1.2096619841786912E-2</v>
      </c>
      <c r="P211" s="41">
        <f t="shared" si="43"/>
        <v>-1.456453689903436E-2</v>
      </c>
      <c r="Q211" s="134">
        <f t="shared" si="44"/>
        <v>41712.816599999998</v>
      </c>
      <c r="R211" s="1">
        <f t="shared" si="45"/>
        <v>5.022107450903324E-5</v>
      </c>
    </row>
    <row r="212" spans="1:18" x14ac:dyDescent="0.2">
      <c r="A212" s="64" t="s">
        <v>125</v>
      </c>
      <c r="B212" s="63" t="s">
        <v>65</v>
      </c>
      <c r="C212" s="64">
        <v>56731.529000000002</v>
      </c>
      <c r="D212" s="64">
        <v>2.3E-3</v>
      </c>
      <c r="E212" s="41">
        <f t="shared" si="38"/>
        <v>8308.9670848659953</v>
      </c>
      <c r="F212" s="1">
        <f t="shared" si="39"/>
        <v>8309</v>
      </c>
      <c r="G212" s="41">
        <f t="shared" si="40"/>
        <v>-1.4440715996897779E-2</v>
      </c>
      <c r="I212" s="41">
        <f t="shared" si="41"/>
        <v>-1.4440715996897779E-2</v>
      </c>
      <c r="O212" s="41">
        <f t="shared" si="42"/>
        <v>-1.209709683603441E-2</v>
      </c>
      <c r="P212" s="41">
        <f t="shared" si="43"/>
        <v>-1.456591203063373E-2</v>
      </c>
      <c r="Q212" s="134">
        <f t="shared" si="44"/>
        <v>41713.029000000002</v>
      </c>
      <c r="R212" s="1">
        <f t="shared" si="45"/>
        <v>1.5674046863213338E-8</v>
      </c>
    </row>
    <row r="213" spans="1:18" x14ac:dyDescent="0.2">
      <c r="A213" s="54" t="s">
        <v>129</v>
      </c>
      <c r="B213" s="53"/>
      <c r="C213" s="54">
        <v>57090.405899999998</v>
      </c>
      <c r="D213" s="54">
        <v>6.1999999999999998E-3</v>
      </c>
      <c r="E213" s="41">
        <f t="shared" si="38"/>
        <v>9126.9653930755121</v>
      </c>
      <c r="F213" s="1">
        <f t="shared" si="39"/>
        <v>9127</v>
      </c>
      <c r="G213" s="41">
        <f t="shared" si="40"/>
        <v>-1.5182948001893237E-2</v>
      </c>
      <c r="I213" s="41">
        <f t="shared" si="41"/>
        <v>-1.5182948001893237E-2</v>
      </c>
      <c r="O213" s="41">
        <f t="shared" si="42"/>
        <v>-1.2877459424941312E-2</v>
      </c>
      <c r="P213" s="41">
        <f t="shared" si="43"/>
        <v>-1.6895988595151457E-2</v>
      </c>
      <c r="Q213" s="134">
        <f t="shared" si="44"/>
        <v>42071.905899999998</v>
      </c>
      <c r="R213" s="1">
        <f t="shared" si="45"/>
        <v>2.9345080741504719E-6</v>
      </c>
    </row>
    <row r="214" spans="1:18" x14ac:dyDescent="0.2">
      <c r="A214" s="67" t="s">
        <v>130</v>
      </c>
      <c r="B214" s="68" t="s">
        <v>65</v>
      </c>
      <c r="C214" s="69">
        <v>57121.555699999997</v>
      </c>
      <c r="D214" s="69">
        <v>1.2999999999999999E-3</v>
      </c>
      <c r="E214" s="41">
        <f t="shared" si="38"/>
        <v>9197.9660166906415</v>
      </c>
      <c r="F214" s="1">
        <f t="shared" si="39"/>
        <v>9198</v>
      </c>
      <c r="G214" s="41">
        <f t="shared" si="40"/>
        <v>-1.4909352001268417E-2</v>
      </c>
      <c r="I214" s="41">
        <f t="shared" si="41"/>
        <v>-1.4909352001268417E-2</v>
      </c>
      <c r="O214" s="41">
        <f t="shared" si="42"/>
        <v>-1.2945192608086043E-2</v>
      </c>
      <c r="P214" s="41">
        <f t="shared" si="43"/>
        <v>-1.7105808316216269E-2</v>
      </c>
      <c r="Q214" s="134">
        <f t="shared" si="44"/>
        <v>42103.055699999997</v>
      </c>
      <c r="R214" s="1">
        <f t="shared" si="45"/>
        <v>4.8244203434742975E-6</v>
      </c>
    </row>
    <row r="215" spans="1:18" x14ac:dyDescent="0.2">
      <c r="A215" s="67" t="s">
        <v>130</v>
      </c>
      <c r="B215" s="68" t="s">
        <v>65</v>
      </c>
      <c r="C215" s="69">
        <v>57474.508199999997</v>
      </c>
      <c r="D215" s="69">
        <v>8.0000000000000002E-3</v>
      </c>
      <c r="E215" s="41">
        <f t="shared" si="38"/>
        <v>10002.460671761288</v>
      </c>
      <c r="F215" s="1">
        <f t="shared" si="39"/>
        <v>10002.5</v>
      </c>
      <c r="G215" s="41">
        <f t="shared" si="40"/>
        <v>-1.7254310005228035E-2</v>
      </c>
      <c r="I215" s="41">
        <f t="shared" si="41"/>
        <v>-1.7254310005228035E-2</v>
      </c>
      <c r="O215" s="41">
        <f t="shared" si="42"/>
        <v>-1.3712676352310497E-2</v>
      </c>
      <c r="P215" s="41">
        <f t="shared" si="43"/>
        <v>-1.9567811598123389E-2</v>
      </c>
      <c r="Q215" s="134">
        <f t="shared" si="44"/>
        <v>42456.008199999997</v>
      </c>
      <c r="R215" s="1">
        <f t="shared" si="45"/>
        <v>5.3522896203293379E-6</v>
      </c>
    </row>
    <row r="216" spans="1:18" x14ac:dyDescent="0.2">
      <c r="A216" s="70" t="s">
        <v>131</v>
      </c>
      <c r="B216" s="71" t="s">
        <v>65</v>
      </c>
      <c r="C216" s="72">
        <v>57825.486100000002</v>
      </c>
      <c r="D216" s="72">
        <v>1.9E-3</v>
      </c>
      <c r="E216" s="41">
        <f t="shared" si="38"/>
        <v>10802.454564984666</v>
      </c>
      <c r="F216" s="1">
        <f t="shared" si="39"/>
        <v>10802.5</v>
      </c>
      <c r="G216" s="41">
        <f t="shared" si="40"/>
        <v>-1.9933509996917564E-2</v>
      </c>
      <c r="I216" s="41">
        <f t="shared" si="41"/>
        <v>-1.9933509996917564E-2</v>
      </c>
      <c r="O216" s="41">
        <f t="shared" si="42"/>
        <v>-1.4475867148307465E-2</v>
      </c>
      <c r="P216" s="41">
        <f t="shared" si="43"/>
        <v>-2.2170108757215739E-2</v>
      </c>
      <c r="Q216" s="134">
        <f t="shared" si="44"/>
        <v>42806.986100000002</v>
      </c>
      <c r="R216" s="1">
        <f t="shared" si="45"/>
        <v>5.0023740145673305E-6</v>
      </c>
    </row>
    <row r="217" spans="1:18" x14ac:dyDescent="0.2">
      <c r="A217" s="70" t="s">
        <v>131</v>
      </c>
      <c r="B217" s="71" t="s">
        <v>65</v>
      </c>
      <c r="C217" s="72">
        <v>57833.381800000003</v>
      </c>
      <c r="D217" s="72">
        <v>1.1000000000000001E-3</v>
      </c>
      <c r="E217" s="41">
        <f t="shared" si="38"/>
        <v>10820.451458187128</v>
      </c>
      <c r="F217" s="1">
        <f t="shared" si="39"/>
        <v>10820.5</v>
      </c>
      <c r="G217" s="41">
        <f t="shared" si="40"/>
        <v>-2.12965419923421E-2</v>
      </c>
      <c r="I217" s="41">
        <f t="shared" si="41"/>
        <v>-2.12965419923421E-2</v>
      </c>
      <c r="O217" s="41">
        <f t="shared" si="42"/>
        <v>-1.4493038941217397E-2</v>
      </c>
      <c r="P217" s="41">
        <f t="shared" si="43"/>
        <v>-2.223042770392214E-2</v>
      </c>
      <c r="Q217" s="134">
        <f t="shared" si="44"/>
        <v>42814.881800000003</v>
      </c>
      <c r="R217" s="1">
        <f t="shared" si="45"/>
        <v>8.7214252229335818E-7</v>
      </c>
    </row>
    <row r="218" spans="1:18" x14ac:dyDescent="0.2">
      <c r="A218" s="70" t="s">
        <v>131</v>
      </c>
      <c r="B218" s="71" t="s">
        <v>65</v>
      </c>
      <c r="C218" s="72">
        <v>57837.545299999998</v>
      </c>
      <c r="D218" s="72">
        <v>1.5E-3</v>
      </c>
      <c r="E218" s="41">
        <f t="shared" si="38"/>
        <v>10829.941441956567</v>
      </c>
      <c r="F218" s="1">
        <f t="shared" si="39"/>
        <v>10830</v>
      </c>
      <c r="G218" s="41">
        <f t="shared" si="40"/>
        <v>-2.5690920003398787E-2</v>
      </c>
      <c r="I218" s="41">
        <f t="shared" si="41"/>
        <v>-2.5690920003398787E-2</v>
      </c>
      <c r="O218" s="41">
        <f t="shared" si="42"/>
        <v>-1.4502101831919861E-2</v>
      </c>
      <c r="P218" s="41">
        <f t="shared" si="43"/>
        <v>-2.226229406032626E-2</v>
      </c>
      <c r="Q218" s="134">
        <f t="shared" si="44"/>
        <v>42819.045299999998</v>
      </c>
      <c r="R218" s="1">
        <f t="shared" si="45"/>
        <v>1.1755475857509979E-5</v>
      </c>
    </row>
    <row r="219" spans="1:18" x14ac:dyDescent="0.2">
      <c r="A219" s="74" t="s">
        <v>132</v>
      </c>
      <c r="B219" s="75" t="s">
        <v>58</v>
      </c>
      <c r="C219" s="74">
        <v>57881.642999999996</v>
      </c>
      <c r="D219" s="74">
        <v>2.0000000000000001E-4</v>
      </c>
      <c r="E219" s="41">
        <f t="shared" si="38"/>
        <v>10930.454581687572</v>
      </c>
      <c r="F219" s="1">
        <f t="shared" si="39"/>
        <v>10930.5</v>
      </c>
      <c r="G219" s="41">
        <f t="shared" si="40"/>
        <v>-1.9926182001654524E-2</v>
      </c>
      <c r="I219" s="41">
        <f t="shared" si="41"/>
        <v>-1.9926182001654524E-2</v>
      </c>
      <c r="O219" s="41">
        <f t="shared" si="42"/>
        <v>-1.4597977675666981E-2</v>
      </c>
      <c r="P219" s="41">
        <f t="shared" si="43"/>
        <v>-2.2600733453329087E-2</v>
      </c>
      <c r="Q219" s="134">
        <f t="shared" si="44"/>
        <v>42863.142999999996</v>
      </c>
      <c r="R219" s="1">
        <f t="shared" si="45"/>
        <v>7.1532254676545122E-6</v>
      </c>
    </row>
    <row r="220" spans="1:18" x14ac:dyDescent="0.2">
      <c r="A220" s="76" t="s">
        <v>133</v>
      </c>
      <c r="B220" s="77" t="s">
        <v>58</v>
      </c>
      <c r="C220" s="78">
        <v>57881.641499999911</v>
      </c>
      <c r="D220" s="78">
        <v>2.0000000000000001E-4</v>
      </c>
      <c r="E220" s="41">
        <f t="shared" si="38"/>
        <v>10930.451162694786</v>
      </c>
      <c r="F220" s="1">
        <f t="shared" si="39"/>
        <v>10930.5</v>
      </c>
      <c r="G220" s="41">
        <f t="shared" si="40"/>
        <v>-2.1426182087452617E-2</v>
      </c>
      <c r="I220" s="41">
        <f t="shared" si="41"/>
        <v>-2.1426182087452617E-2</v>
      </c>
      <c r="O220" s="41">
        <f t="shared" si="42"/>
        <v>-1.4597977675666981E-2</v>
      </c>
      <c r="P220" s="41">
        <f t="shared" si="43"/>
        <v>-2.2600733453329087E-2</v>
      </c>
      <c r="Q220" s="134">
        <f t="shared" si="44"/>
        <v>42863.141499999911</v>
      </c>
      <c r="R220" s="1">
        <f t="shared" si="45"/>
        <v>1.3795709110822832E-6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BAV</vt:lpstr>
      <vt:lpstr>Q_fit</vt:lpstr>
      <vt:lpstr>B</vt:lpstr>
      <vt:lpstr>Active!solver_adj</vt:lpstr>
      <vt:lpstr>B!solver_adj</vt:lpstr>
      <vt:lpstr>Active!solver_opt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1601-01-01T00:00:00Z</cp:lastPrinted>
  <dcterms:created xsi:type="dcterms:W3CDTF">2002-07-26T05:42:08Z</dcterms:created>
  <dcterms:modified xsi:type="dcterms:W3CDTF">2023-05-29T04:52:26Z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2002583401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AW UMa - ToM and recommended ephemeris</vt:lpwstr>
  </property>
  <property fmtid="{D5CDD505-2E9C-101B-9397-08002B2CF9AE}" pid="6" name="_ReviewingToolsShownOnce">
    <vt:lpwstr/>
  </property>
</Properties>
</file>