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E1FB66E-8A93-4294-BFA5-A4C6D8974E30}" xr6:coauthVersionLast="47" xr6:coauthVersionMax="47" xr10:uidLastSave="{00000000-0000-0000-0000-000000000000}"/>
  <bookViews>
    <workbookView xWindow="14490" yWindow="285" windowWidth="13590" windowHeight="1459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L31" i="1" s="1"/>
  <c r="Q31" i="1"/>
  <c r="E32" i="1"/>
  <c r="F32" i="1" s="1"/>
  <c r="G32" i="1" s="1"/>
  <c r="L32" i="1" s="1"/>
  <c r="Q32" i="1"/>
  <c r="E25" i="1"/>
  <c r="F25" i="1" s="1"/>
  <c r="G25" i="1" s="1"/>
  <c r="L25" i="1" s="1"/>
  <c r="Q25" i="1"/>
  <c r="E26" i="1"/>
  <c r="F26" i="1"/>
  <c r="G26" i="1" s="1"/>
  <c r="L26" i="1" s="1"/>
  <c r="Q26" i="1"/>
  <c r="E27" i="1"/>
  <c r="F27" i="1"/>
  <c r="G27" i="1"/>
  <c r="L27" i="1"/>
  <c r="Q27" i="1"/>
  <c r="E28" i="1"/>
  <c r="F28" i="1"/>
  <c r="G28" i="1" s="1"/>
  <c r="L28" i="1" s="1"/>
  <c r="Q28" i="1"/>
  <c r="E29" i="1"/>
  <c r="F29" i="1" s="1"/>
  <c r="G29" i="1" s="1"/>
  <c r="L29" i="1" s="1"/>
  <c r="Q29" i="1"/>
  <c r="E30" i="1"/>
  <c r="F30" i="1"/>
  <c r="G30" i="1" s="1"/>
  <c r="L30" i="1" s="1"/>
  <c r="Q30" i="1"/>
  <c r="Q24" i="1"/>
  <c r="C7" i="1"/>
  <c r="E24" i="1"/>
  <c r="F24" i="1"/>
  <c r="G24" i="1"/>
  <c r="K24" i="1"/>
  <c r="C8" i="1"/>
  <c r="D9" i="1"/>
  <c r="C9" i="1"/>
  <c r="C21" i="1"/>
  <c r="E21" i="1"/>
  <c r="F21" i="1"/>
  <c r="E22" i="1"/>
  <c r="F22" i="1"/>
  <c r="G22" i="1"/>
  <c r="I22" i="1"/>
  <c r="E23" i="1"/>
  <c r="F23" i="1"/>
  <c r="G23" i="1"/>
  <c r="J23" i="1"/>
  <c r="G13" i="2"/>
  <c r="C13" i="2"/>
  <c r="E13" i="2"/>
  <c r="G12" i="2"/>
  <c r="C12" i="2"/>
  <c r="E12" i="2"/>
  <c r="G11" i="2"/>
  <c r="C11" i="2"/>
  <c r="E11" i="2"/>
  <c r="H13" i="2"/>
  <c r="D13" i="2"/>
  <c r="B13" i="2"/>
  <c r="A13" i="2"/>
  <c r="H12" i="2"/>
  <c r="D12" i="2"/>
  <c r="B12" i="2"/>
  <c r="A12" i="2"/>
  <c r="H11" i="2"/>
  <c r="D11" i="2"/>
  <c r="B11" i="2"/>
  <c r="A11" i="2"/>
  <c r="F16" i="1"/>
  <c r="F17" i="1" s="1"/>
  <c r="C17" i="1"/>
  <c r="Q23" i="1"/>
  <c r="Q22" i="1"/>
  <c r="Q21" i="1"/>
  <c r="G21" i="1"/>
  <c r="H21" i="1"/>
  <c r="C11" i="1"/>
  <c r="C12" i="1"/>
  <c r="O32" i="1" l="1"/>
  <c r="O31" i="1"/>
  <c r="O27" i="1"/>
  <c r="O26" i="1"/>
  <c r="O30" i="1"/>
  <c r="O28" i="1"/>
  <c r="O25" i="1"/>
  <c r="O29" i="1"/>
  <c r="C16" i="1"/>
  <c r="D18" i="1" s="1"/>
  <c r="O23" i="1"/>
  <c r="O24" i="1"/>
  <c r="O21" i="1"/>
  <c r="O22" i="1"/>
  <c r="C15" i="1"/>
  <c r="C18" i="1" l="1"/>
  <c r="F18" i="1"/>
  <c r="F19" i="1" s="1"/>
</calcChain>
</file>

<file path=xl/sharedStrings.xml><?xml version="1.0" encoding="utf-8"?>
<sst xmlns="http://schemas.openxmlformats.org/spreadsheetml/2006/main" count="102" uniqueCount="82">
  <si>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</si>
  <si>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</si>
  <si>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</si>
  <si>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</si>
  <si>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</si>
  <si>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</si>
  <si>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</si>
  <si>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</si>
  <si>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</si>
  <si>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</si>
  <si>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</si>
  <si>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</si>
  <si>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</si>
  <si>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</si>
  <si>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</si>
  <si>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</si>
  <si>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</si>
  <si>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</si>
  <si>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</si>
  <si>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</si>
  <si>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</si>
  <si>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</si>
  <si>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</si>
  <si>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</si>
  <si>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</si>
  <si>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</si>
  <si>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S6</t>
  </si>
  <si>
    <t>Misc</t>
  </si>
  <si>
    <t>IBVS</t>
  </si>
  <si>
    <t>ELL:</t>
  </si>
  <si>
    <t>IBVS 5643</t>
  </si>
  <si>
    <t>Nelson</t>
  </si>
  <si>
    <t># of data points: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</si>
  <si>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</si>
  <si>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</si>
  <si>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</si>
  <si>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</si>
  <si>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</si>
  <si>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</si>
  <si>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</si>
  <si>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</si>
  <si>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5760</t>
  </si>
  <si>
    <t>BG UMa / gsc 3853-0642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</si>
  <si>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</si>
  <si>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</si>
  <si>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</si>
  <si>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</si>
  <si>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</si>
  <si>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</si>
  <si>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</si>
  <si>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</si>
  <si>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</si>
  <si>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</si>
  <si>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</si>
  <si>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2452746.4116 </t>
  </si>
  <si>
    <t> 16.04.2003 21:52 </t>
  </si>
  <si>
    <t> -0.1274 </t>
  </si>
  <si>
    <t>E </t>
  </si>
  <si>
    <t>-I</t>
  </si>
  <si>
    <t> F.Agerer </t>
  </si>
  <si>
    <t>BAVM 172 </t>
  </si>
  <si>
    <t>2453807.729 </t>
  </si>
  <si>
    <t> 13.03.2006 05:29 </t>
  </si>
  <si>
    <t>26811</t>
  </si>
  <si>
    <t> -0.139 </t>
  </si>
  <si>
    <t>C </t>
  </si>
  <si>
    <t>R</t>
  </si>
  <si>
    <t> R. Nelson </t>
  </si>
  <si>
    <t>IBVS 5760 </t>
  </si>
  <si>
    <t>2454902.1697 </t>
  </si>
  <si>
    <t> 11.03.2009 16:04 </t>
  </si>
  <si>
    <t>28446</t>
  </si>
  <si>
    <t> -0.1624 </t>
  </si>
  <si>
    <t>Rc</t>
  </si>
  <si>
    <t> K.Nakajima </t>
  </si>
  <si>
    <t>VSB 50 </t>
  </si>
  <si>
    <t>I</t>
  </si>
  <si>
    <t>JBAV, 63</t>
  </si>
  <si>
    <t>II</t>
  </si>
  <si>
    <t>JBAV, 60</t>
  </si>
  <si>
    <t>JBAV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</si>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</sst>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  <xf numFmtId="165" fontId="18" fillId="0" borderId="0" xfId="0" applyNumberFormat="1" applyFont="1" applyAlignment="1" applyProtection="1">
      <alignment vertical="center" wrapText="1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UMa - O-C Diagr.</a:t>
            </a:r>
          </a:p>
        </c:rich>
      </c:tx>
      <c:layout>
        <c:manualLayout>
          <c:xMode val="edge"/>
          <c:yMode val="edge"/>
          <c:x val="0.3731828917185028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8A-49AE-A2C7-6647D1D134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-0.12742350000189617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8A-49AE-A2C7-6647D1D134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-0.1393632555482327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88A-49AE-A2C7-6647D1D134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-0.16236200000275858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88A-49AE-A2C7-6647D1D134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4">
                  <c:v>6.4769999997224659E-2</c:v>
                </c:pt>
                <c:pt idx="5">
                  <c:v>-0.14743250000174157</c:v>
                </c:pt>
                <c:pt idx="6">
                  <c:v>-0.10873700000956887</c:v>
                </c:pt>
                <c:pt idx="7">
                  <c:v>-0.10867849999340251</c:v>
                </c:pt>
                <c:pt idx="8">
                  <c:v>-0.13617700000031618</c:v>
                </c:pt>
                <c:pt idx="9">
                  <c:v>-0.1377725000056671</c:v>
                </c:pt>
                <c:pt idx="10">
                  <c:v>-0.14479850000498118</c:v>
                </c:pt>
                <c:pt idx="11">
                  <c:v>-0.14601399999810383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88A-49AE-A2C7-6647D1D134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88A-49AE-A2C7-6647D1D134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2E-3</c:v>
                  </c:pt>
                  <c:pt idx="2">
                    <c:v>1E-3</c:v>
                  </c:pt>
                  <c:pt idx="4">
                    <c:v>7.0000000000000001E-3</c:v>
                  </c:pt>
                  <c:pt idx="5">
                    <c:v>1E-4</c:v>
                  </c:pt>
                  <c:pt idx="6">
                    <c:v>2E-3</c:v>
                  </c:pt>
                  <c:pt idx="7">
                    <c:v>2E-3</c:v>
                  </c:pt>
                  <c:pt idx="8">
                    <c:v>2E-3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88A-49AE-A2C7-6647D1D134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25225.5</c:v>
                </c:pt>
                <c:pt idx="2">
                  <c:v>26811</c:v>
                </c:pt>
                <c:pt idx="3">
                  <c:v>28446</c:v>
                </c:pt>
                <c:pt idx="4">
                  <c:v>35590</c:v>
                </c:pt>
                <c:pt idx="5">
                  <c:v>35022.5</c:v>
                </c:pt>
                <c:pt idx="6">
                  <c:v>35121</c:v>
                </c:pt>
                <c:pt idx="7">
                  <c:v>35140.5</c:v>
                </c:pt>
                <c:pt idx="8">
                  <c:v>35541</c:v>
                </c:pt>
                <c:pt idx="9">
                  <c:v>35542.5</c:v>
                </c:pt>
                <c:pt idx="10">
                  <c:v>35600.5</c:v>
                </c:pt>
                <c:pt idx="11">
                  <c:v>35762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-0.24013389096552945</c:v>
                </c:pt>
                <c:pt idx="1">
                  <c:v>-0.1467014412752618</c:v>
                </c:pt>
                <c:pt idx="2">
                  <c:v>-0.14082892540901856</c:v>
                </c:pt>
                <c:pt idx="3">
                  <c:v>-0.13477306704174785</c:v>
                </c:pt>
                <c:pt idx="4">
                  <c:v>-0.10831248467123894</c:v>
                </c:pt>
                <c:pt idx="5">
                  <c:v>-0.11041444162746289</c:v>
                </c:pt>
                <c:pt idx="6">
                  <c:v>-0.11004960856986279</c:v>
                </c:pt>
                <c:pt idx="7">
                  <c:v>-0.1099773827361247</c:v>
                </c:pt>
                <c:pt idx="8">
                  <c:v>-0.1084939752278116</c:v>
                </c:pt>
                <c:pt idx="9">
                  <c:v>-0.10848841939444712</c:v>
                </c:pt>
                <c:pt idx="10">
                  <c:v>-0.10827359383768767</c:v>
                </c:pt>
                <c:pt idx="11">
                  <c:v>-0.1076754157787799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88A-49AE-A2C7-6647D1D13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8976"/>
        <c:axId val="1"/>
      </c:scatterChart>
      <c:valAx>
        <c:axId val="905968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8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204921861831491"/>
          <c:w val="0.7560588367487989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16</xdr:col>
      <xdr:colOff>333375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7E0677A-C357-A46A-523C-358FD8627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vsoljno50.pdf" TargetMode="External"/><Relationship Id="rId2" Type="http://schemas.openxmlformats.org/officeDocument/2006/relationships/hyperlink" Target="http://www.konkoly.hu/cgi-bin/IBVS?5760" TargetMode="External"/><Relationship Id="rId1" Type="http://schemas.openxmlformats.org/officeDocument/2006/relationships/hyperlink" Target="http://www.bav-astro.de/sfs/BAVM_link.php?BAVMnr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63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42</v>
      </c>
    </row>
    <row r="2" spans="1:6" x14ac:dyDescent="0.2">
      <c r="A2" t="s">
        <v>24</v>
      </c>
      <c r="B2" s="9" t="s">
        <v>29</v>
      </c>
    </row>
    <row r="4" spans="1:6" ht="14.25" thickTop="1" thickBot="1" x14ac:dyDescent="0.25">
      <c r="A4" s="6" t="s">
        <v>0</v>
      </c>
      <c r="C4" s="3">
        <v>35860.665000000001</v>
      </c>
      <c r="D4" s="4">
        <v>0.66939700000000002</v>
      </c>
    </row>
    <row r="5" spans="1:6" ht="13.5" thickTop="1" x14ac:dyDescent="0.2">
      <c r="A5" s="13" t="s">
        <v>33</v>
      </c>
      <c r="B5" s="9"/>
      <c r="C5" s="14">
        <v>-9.5</v>
      </c>
      <c r="D5" s="9" t="s">
        <v>34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35860.665000000001</v>
      </c>
    </row>
    <row r="8" spans="1:6" x14ac:dyDescent="0.2">
      <c r="A8" t="s">
        <v>3</v>
      </c>
      <c r="C8">
        <f>+D4</f>
        <v>0.66939700000000002</v>
      </c>
    </row>
    <row r="9" spans="1:6" x14ac:dyDescent="0.2">
      <c r="A9" s="28" t="s">
        <v>40</v>
      </c>
      <c r="B9" s="29">
        <v>22</v>
      </c>
      <c r="C9" s="17" t="str">
        <f>"F"&amp;B9</f>
        <v>F22</v>
      </c>
      <c r="D9" s="18" t="str">
        <f>"G"&amp;B9</f>
        <v>G22</v>
      </c>
    </row>
    <row r="10" spans="1:6" ht="13.5" thickBot="1" x14ac:dyDescent="0.25">
      <c r="A10" s="9"/>
      <c r="B10" s="9"/>
      <c r="C10" s="5" t="s">
        <v>20</v>
      </c>
      <c r="D10" s="5" t="s">
        <v>21</v>
      </c>
      <c r="E10" s="9"/>
    </row>
    <row r="11" spans="1:6" x14ac:dyDescent="0.2">
      <c r="A11" s="9" t="s">
        <v>16</v>
      </c>
      <c r="B11" s="9"/>
      <c r="C11" s="15">
        <f ca="1">INTERCEPT(INDIRECT($D$9):G991,INDIRECT($C$9):F991)</f>
        <v>-0.24013389096552945</v>
      </c>
      <c r="D11" s="16"/>
      <c r="E11" s="9"/>
    </row>
    <row r="12" spans="1:6" x14ac:dyDescent="0.2">
      <c r="A12" s="9" t="s">
        <v>17</v>
      </c>
      <c r="B12" s="9"/>
      <c r="C12" s="15">
        <f ca="1">SLOPE(INDIRECT($D$9):G991,INDIRECT($C$9):F991)</f>
        <v>3.703888909645701E-6</v>
      </c>
      <c r="D12" s="16"/>
      <c r="E12" s="9"/>
    </row>
    <row r="13" spans="1:6" x14ac:dyDescent="0.2">
      <c r="A13" s="9" t="s">
        <v>19</v>
      </c>
      <c r="B13" s="9"/>
      <c r="C13" s="16" t="s">
        <v>14</v>
      </c>
    </row>
    <row r="14" spans="1:6" x14ac:dyDescent="0.2">
      <c r="A14" s="9"/>
      <c r="B14" s="9"/>
      <c r="C14" s="9"/>
    </row>
    <row r="15" spans="1:6" x14ac:dyDescent="0.2">
      <c r="A15" s="21" t="s">
        <v>18</v>
      </c>
      <c r="B15" s="9"/>
      <c r="C15" s="22">
        <f ca="1">(C7+C11)+(C8+C12)*INT(MAX(F21:F3532))</f>
        <v>59799.532838584229</v>
      </c>
      <c r="E15" s="19" t="s">
        <v>35</v>
      </c>
      <c r="F15" s="14">
        <v>1</v>
      </c>
    </row>
    <row r="16" spans="1:6" x14ac:dyDescent="0.2">
      <c r="A16" s="23" t="s">
        <v>4</v>
      </c>
      <c r="B16" s="9"/>
      <c r="C16" s="24">
        <f ca="1">+C8+C12</f>
        <v>0.66940070388890971</v>
      </c>
      <c r="E16" s="19" t="s">
        <v>36</v>
      </c>
      <c r="F16" s="20">
        <f ca="1">NOW()+15018.5+$C$5/24</f>
        <v>60173.842641550924</v>
      </c>
    </row>
    <row r="17" spans="1:17" ht="13.5" thickBot="1" x14ac:dyDescent="0.25">
      <c r="A17" s="19" t="s">
        <v>32</v>
      </c>
      <c r="B17" s="9"/>
      <c r="C17" s="9">
        <f>COUNT(C21:C2190)</f>
        <v>12</v>
      </c>
      <c r="E17" s="19" t="s">
        <v>37</v>
      </c>
      <c r="F17" s="20">
        <f ca="1">ROUND(2*(F16-$C$7)/$C$8,0)/2+F15</f>
        <v>36322</v>
      </c>
    </row>
    <row r="18" spans="1:17" ht="14.25" thickTop="1" thickBot="1" x14ac:dyDescent="0.25">
      <c r="A18" s="23" t="s">
        <v>5</v>
      </c>
      <c r="B18" s="9"/>
      <c r="C18" s="26">
        <f ca="1">+C15</f>
        <v>59799.532838584229</v>
      </c>
      <c r="D18" s="27">
        <f ca="1">+C16</f>
        <v>0.66940070388890971</v>
      </c>
      <c r="E18" s="19" t="s">
        <v>38</v>
      </c>
      <c r="F18" s="18">
        <f ca="1">ROUND(2*(F16-$C$15)/$C$16,0)/2+F15</f>
        <v>560</v>
      </c>
    </row>
    <row r="19" spans="1:17" ht="13.5" thickTop="1" x14ac:dyDescent="0.2">
      <c r="E19" s="19" t="s">
        <v>39</v>
      </c>
      <c r="F19" s="25">
        <f ca="1">+$C$15+$C$16*F18-15018.5-$C$5/24</f>
        <v>45156.293066095357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12</v>
      </c>
      <c r="I20" s="8" t="s">
        <v>28</v>
      </c>
      <c r="J20" s="8" t="s">
        <v>31</v>
      </c>
      <c r="K20" s="8" t="s">
        <v>25</v>
      </c>
      <c r="L20" s="8" t="s">
        <v>80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t="s">
        <v>12</v>
      </c>
      <c r="C21" s="12">
        <f>+C4</f>
        <v>35860.665000000001</v>
      </c>
      <c r="D21" s="12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-0.24013389096552945</v>
      </c>
      <c r="Q21" s="2">
        <f>+C21-15018.5</f>
        <v>20842.165000000001</v>
      </c>
    </row>
    <row r="22" spans="1:17" x14ac:dyDescent="0.2">
      <c r="A22" s="10" t="s">
        <v>30</v>
      </c>
      <c r="B22" s="11"/>
      <c r="C22" s="12">
        <v>52746.411599999999</v>
      </c>
      <c r="D22" s="12">
        <v>2E-3</v>
      </c>
      <c r="E22">
        <f>+(C22-C$7)/C$8</f>
        <v>25225.309644351557</v>
      </c>
      <c r="F22">
        <f>ROUND(2*E22,0)/2</f>
        <v>25225.5</v>
      </c>
      <c r="G22">
        <f>+C22-(C$7+F22*C$8)</f>
        <v>-0.12742350000189617</v>
      </c>
      <c r="I22">
        <f>+G22</f>
        <v>-0.12742350000189617</v>
      </c>
      <c r="O22">
        <f ca="1">+C$11+C$12*$F22</f>
        <v>-0.1467014412752618</v>
      </c>
      <c r="Q22" s="2">
        <f>+C22-15018.5</f>
        <v>37727.911599999999</v>
      </c>
    </row>
    <row r="23" spans="1:17" x14ac:dyDescent="0.2">
      <c r="A23" s="6" t="s">
        <v>41</v>
      </c>
      <c r="C23" s="12">
        <v>53807.72860374445</v>
      </c>
      <c r="D23" s="12">
        <v>1E-3</v>
      </c>
      <c r="E23">
        <f>+(C23-C$7)/C$8</f>
        <v>26810.791807767961</v>
      </c>
      <c r="F23">
        <f>ROUND(2*E23,0)/2</f>
        <v>26811</v>
      </c>
      <c r="G23">
        <f>+C23-(C$7+F23*C$8)</f>
        <v>-0.1393632555482327</v>
      </c>
      <c r="J23">
        <f>+G23</f>
        <v>-0.1393632555482327</v>
      </c>
      <c r="O23">
        <f ca="1">+C$11+C$12*$F23</f>
        <v>-0.14082892540901856</v>
      </c>
      <c r="Q23" s="2">
        <f>+C23-15018.5</f>
        <v>38789.22860374445</v>
      </c>
    </row>
    <row r="24" spans="1:17" x14ac:dyDescent="0.2">
      <c r="A24" s="43" t="s">
        <v>75</v>
      </c>
      <c r="B24" s="45" t="s">
        <v>76</v>
      </c>
      <c r="C24" s="44">
        <v>54902.169699999999</v>
      </c>
      <c r="D24" s="12"/>
      <c r="E24">
        <f>+(C24-C$7)/C$8</f>
        <v>28445.757450362038</v>
      </c>
      <c r="F24">
        <f>ROUND(2*E24,0)/2</f>
        <v>28446</v>
      </c>
      <c r="G24">
        <f>+C24-(C$7+F24*C$8)</f>
        <v>-0.16236200000275858</v>
      </c>
      <c r="K24">
        <f>+G24</f>
        <v>-0.16236200000275858</v>
      </c>
      <c r="O24">
        <f ca="1">+C$11+C$12*$F24</f>
        <v>-0.13477306704174785</v>
      </c>
      <c r="Q24" s="2">
        <f>+C24-15018.5</f>
        <v>39883.669699999999</v>
      </c>
    </row>
    <row r="25" spans="1:17" x14ac:dyDescent="0.2">
      <c r="A25" s="46" t="s">
        <v>77</v>
      </c>
      <c r="B25" s="47" t="s">
        <v>78</v>
      </c>
      <c r="C25" s="48">
        <v>59684.569000000003</v>
      </c>
      <c r="D25" s="46">
        <v>7.0000000000000001E-3</v>
      </c>
      <c r="E25">
        <f t="shared" ref="E25:E30" si="0">+(C25-C$7)/C$8</f>
        <v>35590.096758724649</v>
      </c>
      <c r="F25">
        <f t="shared" ref="F25:F30" si="1">ROUND(2*E25,0)/2</f>
        <v>35590</v>
      </c>
      <c r="G25">
        <f t="shared" ref="G25:G30" si="2">+C25-(C$7+F25*C$8)</f>
        <v>6.4769999997224659E-2</v>
      </c>
      <c r="L25">
        <f t="shared" ref="L25:L30" si="3">+G25</f>
        <v>6.4769999997224659E-2</v>
      </c>
      <c r="O25">
        <f t="shared" ref="O25:O30" ca="1" si="4">+C$11+C$12*$F25</f>
        <v>-0.10831248467123894</v>
      </c>
      <c r="Q25" s="2">
        <f t="shared" ref="Q25:Q30" si="5">+C25-15018.5</f>
        <v>44666.069000000003</v>
      </c>
    </row>
    <row r="26" spans="1:17" x14ac:dyDescent="0.2">
      <c r="A26" s="46" t="s">
        <v>79</v>
      </c>
      <c r="B26" s="47" t="s">
        <v>78</v>
      </c>
      <c r="C26" s="48">
        <v>59304.474000000002</v>
      </c>
      <c r="D26" s="46">
        <v>1E-4</v>
      </c>
      <c r="E26">
        <f t="shared" si="0"/>
        <v>35022.279753270479</v>
      </c>
      <c r="F26">
        <f t="shared" si="1"/>
        <v>35022.5</v>
      </c>
      <c r="G26">
        <f t="shared" si="2"/>
        <v>-0.14743250000174157</v>
      </c>
      <c r="L26">
        <f t="shared" si="3"/>
        <v>-0.14743250000174157</v>
      </c>
      <c r="O26">
        <f t="shared" ca="1" si="4"/>
        <v>-0.11041444162746289</v>
      </c>
      <c r="Q26" s="2">
        <f t="shared" si="5"/>
        <v>44285.974000000002</v>
      </c>
    </row>
    <row r="27" spans="1:17" x14ac:dyDescent="0.2">
      <c r="A27" s="46" t="s">
        <v>77</v>
      </c>
      <c r="B27" s="47" t="s">
        <v>78</v>
      </c>
      <c r="C27" s="48">
        <v>59370.448299999996</v>
      </c>
      <c r="D27" s="46">
        <v>2E-3</v>
      </c>
      <c r="E27">
        <f t="shared" si="0"/>
        <v>35120.837559773936</v>
      </c>
      <c r="F27">
        <f t="shared" si="1"/>
        <v>35121</v>
      </c>
      <c r="G27">
        <f t="shared" si="2"/>
        <v>-0.10873700000956887</v>
      </c>
      <c r="L27">
        <f t="shared" si="3"/>
        <v>-0.10873700000956887</v>
      </c>
      <c r="O27">
        <f t="shared" ca="1" si="4"/>
        <v>-0.11004960856986279</v>
      </c>
      <c r="Q27" s="2">
        <f t="shared" si="5"/>
        <v>44351.948299999996</v>
      </c>
    </row>
    <row r="28" spans="1:17" x14ac:dyDescent="0.2">
      <c r="A28" s="46" t="s">
        <v>77</v>
      </c>
      <c r="B28" s="47" t="s">
        <v>78</v>
      </c>
      <c r="C28" s="48">
        <v>59383.501600000003</v>
      </c>
      <c r="D28" s="46">
        <v>2E-3</v>
      </c>
      <c r="E28">
        <f t="shared" si="0"/>
        <v>35140.337647166038</v>
      </c>
      <c r="F28">
        <f t="shared" si="1"/>
        <v>35140.5</v>
      </c>
      <c r="G28">
        <f t="shared" si="2"/>
        <v>-0.10867849999340251</v>
      </c>
      <c r="L28">
        <f t="shared" si="3"/>
        <v>-0.10867849999340251</v>
      </c>
      <c r="O28">
        <f t="shared" ca="1" si="4"/>
        <v>-0.1099773827361247</v>
      </c>
      <c r="Q28" s="2">
        <f t="shared" si="5"/>
        <v>44365.001600000003</v>
      </c>
    </row>
    <row r="29" spans="1:17" x14ac:dyDescent="0.2">
      <c r="A29" s="46" t="s">
        <v>77</v>
      </c>
      <c r="B29" s="47" t="s">
        <v>78</v>
      </c>
      <c r="C29" s="48">
        <v>59651.567600000002</v>
      </c>
      <c r="D29" s="46">
        <v>2E-3</v>
      </c>
      <c r="E29">
        <f t="shared" si="0"/>
        <v>35540.796567657162</v>
      </c>
      <c r="F29">
        <f t="shared" si="1"/>
        <v>35541</v>
      </c>
      <c r="G29">
        <f t="shared" si="2"/>
        <v>-0.13617700000031618</v>
      </c>
      <c r="L29">
        <f t="shared" si="3"/>
        <v>-0.13617700000031618</v>
      </c>
      <c r="O29">
        <f t="shared" ca="1" si="4"/>
        <v>-0.1084939752278116</v>
      </c>
      <c r="Q29" s="2">
        <f t="shared" si="5"/>
        <v>44633.067600000002</v>
      </c>
    </row>
    <row r="30" spans="1:17" x14ac:dyDescent="0.2">
      <c r="A30" s="46" t="s">
        <v>77</v>
      </c>
      <c r="B30" s="47" t="s">
        <v>78</v>
      </c>
      <c r="C30" s="48">
        <v>59652.570099999997</v>
      </c>
      <c r="D30" s="46">
        <v>2E-3</v>
      </c>
      <c r="E30">
        <f t="shared" si="0"/>
        <v>35542.294184168728</v>
      </c>
      <c r="F30">
        <f t="shared" si="1"/>
        <v>35542.5</v>
      </c>
      <c r="G30">
        <f t="shared" si="2"/>
        <v>-0.1377725000056671</v>
      </c>
      <c r="L30">
        <f t="shared" si="3"/>
        <v>-0.1377725000056671</v>
      </c>
      <c r="O30">
        <f t="shared" ca="1" si="4"/>
        <v>-0.10848841939444712</v>
      </c>
      <c r="Q30" s="2">
        <f t="shared" si="5"/>
        <v>44634.070099999997</v>
      </c>
    </row>
    <row r="31" spans="1:17" x14ac:dyDescent="0.2">
      <c r="A31" s="46" t="s">
        <v>81</v>
      </c>
      <c r="B31" s="47" t="s">
        <v>78</v>
      </c>
      <c r="C31" s="49">
        <v>59691.388099999996</v>
      </c>
      <c r="D31" s="46">
        <v>1E-4</v>
      </c>
      <c r="E31">
        <f t="shared" ref="E31:E32" si="6">+(C31-C$7)/C$8</f>
        <v>35600.283688155156</v>
      </c>
      <c r="F31">
        <f t="shared" ref="F31:F32" si="7">ROUND(2*E31,0)/2</f>
        <v>35600.5</v>
      </c>
      <c r="G31">
        <f t="shared" ref="G31:G32" si="8">+C31-(C$7+F31*C$8)</f>
        <v>-0.14479850000498118</v>
      </c>
      <c r="L31">
        <f t="shared" ref="L31:L32" si="9">+G31</f>
        <v>-0.14479850000498118</v>
      </c>
      <c r="O31">
        <f t="shared" ref="O31:O32" ca="1" si="10">+C$11+C$12*$F31</f>
        <v>-0.10827359383768767</v>
      </c>
      <c r="Q31" s="2">
        <f t="shared" ref="Q31:Q32" si="11">+C31-15018.5</f>
        <v>44672.888099999996</v>
      </c>
    </row>
    <row r="32" spans="1:17" x14ac:dyDescent="0.2">
      <c r="A32" s="46" t="s">
        <v>81</v>
      </c>
      <c r="B32" s="47" t="s">
        <v>76</v>
      </c>
      <c r="C32" s="49">
        <v>59799.494500000001</v>
      </c>
      <c r="D32" s="46">
        <v>2.0000000000000001E-4</v>
      </c>
      <c r="E32">
        <f t="shared" si="6"/>
        <v>35761.781872341824</v>
      </c>
      <c r="F32">
        <f t="shared" si="7"/>
        <v>35762</v>
      </c>
      <c r="G32">
        <f t="shared" si="8"/>
        <v>-0.14601399999810383</v>
      </c>
      <c r="L32">
        <f t="shared" si="9"/>
        <v>-0.14601399999810383</v>
      </c>
      <c r="O32">
        <f t="shared" ca="1" si="10"/>
        <v>-0.1076754157787799</v>
      </c>
      <c r="Q32" s="2">
        <f t="shared" si="11"/>
        <v>44780.994500000001</v>
      </c>
    </row>
    <row r="33" spans="3:4" x14ac:dyDescent="0.2">
      <c r="C33" s="12"/>
      <c r="D33" s="12"/>
    </row>
    <row r="34" spans="3:4" x14ac:dyDescent="0.2">
      <c r="C34" s="12"/>
      <c r="D34" s="12"/>
    </row>
    <row r="35" spans="3:4" x14ac:dyDescent="0.2">
      <c r="C35" s="12"/>
      <c r="D35" s="12"/>
    </row>
    <row r="36" spans="3:4" x14ac:dyDescent="0.2">
      <c r="C36" s="12"/>
      <c r="D36" s="12"/>
    </row>
    <row r="37" spans="3:4" x14ac:dyDescent="0.2">
      <c r="C37" s="12"/>
      <c r="D37" s="12"/>
    </row>
    <row r="38" spans="3:4" x14ac:dyDescent="0.2">
      <c r="C38" s="12"/>
      <c r="D38" s="12"/>
    </row>
    <row r="39" spans="3:4" x14ac:dyDescent="0.2">
      <c r="C39" s="12"/>
      <c r="D39" s="12"/>
    </row>
    <row r="40" spans="3:4" x14ac:dyDescent="0.2">
      <c r="C40" s="12"/>
      <c r="D40" s="12"/>
    </row>
    <row r="41" spans="3:4" x14ac:dyDescent="0.2">
      <c r="C41" s="12"/>
      <c r="D41" s="12"/>
    </row>
    <row r="42" spans="3:4" x14ac:dyDescent="0.2">
      <c r="C42" s="12"/>
      <c r="D42" s="12"/>
    </row>
    <row r="43" spans="3:4" x14ac:dyDescent="0.2">
      <c r="C43" s="12"/>
      <c r="D43" s="12"/>
    </row>
    <row r="44" spans="3:4" x14ac:dyDescent="0.2">
      <c r="C44" s="12"/>
      <c r="D44" s="12"/>
    </row>
    <row r="45" spans="3:4" x14ac:dyDescent="0.2">
      <c r="C45" s="12"/>
      <c r="D45" s="12"/>
    </row>
    <row r="46" spans="3:4" x14ac:dyDescent="0.2">
      <c r="C46" s="12"/>
      <c r="D46" s="12"/>
    </row>
    <row r="47" spans="3:4" x14ac:dyDescent="0.2">
      <c r="C47" s="12"/>
      <c r="D47" s="12"/>
    </row>
    <row r="48" spans="3:4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  <row r="2530" spans="3:4" x14ac:dyDescent="0.2">
      <c r="C2530" s="12"/>
      <c r="D2530" s="12"/>
    </row>
    <row r="2531" spans="3:4" x14ac:dyDescent="0.2">
      <c r="C2531" s="12"/>
      <c r="D2531" s="12"/>
    </row>
    <row r="2532" spans="3:4" x14ac:dyDescent="0.2">
      <c r="C2532" s="12"/>
      <c r="D2532" s="12"/>
    </row>
    <row r="2533" spans="3:4" x14ac:dyDescent="0.2">
      <c r="C2533" s="12"/>
      <c r="D2533" s="12"/>
    </row>
    <row r="2534" spans="3:4" x14ac:dyDescent="0.2">
      <c r="C2534" s="12"/>
      <c r="D2534" s="12"/>
    </row>
    <row r="2535" spans="3:4" x14ac:dyDescent="0.2">
      <c r="C2535" s="12"/>
      <c r="D2535" s="12"/>
    </row>
    <row r="2536" spans="3:4" x14ac:dyDescent="0.2">
      <c r="C2536" s="12"/>
      <c r="D2536" s="12"/>
    </row>
    <row r="2537" spans="3:4" x14ac:dyDescent="0.2">
      <c r="C2537" s="12"/>
      <c r="D2537" s="12"/>
    </row>
    <row r="2538" spans="3:4" x14ac:dyDescent="0.2">
      <c r="C2538" s="12"/>
      <c r="D2538" s="12"/>
    </row>
    <row r="2539" spans="3:4" x14ac:dyDescent="0.2">
      <c r="C2539" s="12"/>
      <c r="D2539" s="12"/>
    </row>
    <row r="2540" spans="3:4" x14ac:dyDescent="0.2">
      <c r="C2540" s="12"/>
      <c r="D2540" s="12"/>
    </row>
    <row r="2541" spans="3:4" x14ac:dyDescent="0.2">
      <c r="C2541" s="12"/>
      <c r="D2541" s="12"/>
    </row>
    <row r="2542" spans="3:4" x14ac:dyDescent="0.2">
      <c r="C2542" s="12"/>
      <c r="D2542" s="12"/>
    </row>
    <row r="2543" spans="3:4" x14ac:dyDescent="0.2">
      <c r="C2543" s="12"/>
      <c r="D2543" s="12"/>
    </row>
    <row r="2544" spans="3:4" x14ac:dyDescent="0.2">
      <c r="C2544" s="12"/>
      <c r="D2544" s="12"/>
    </row>
    <row r="2545" spans="3:4" x14ac:dyDescent="0.2">
      <c r="C2545" s="12"/>
      <c r="D2545" s="12"/>
    </row>
    <row r="2546" spans="3:4" x14ac:dyDescent="0.2">
      <c r="C2546" s="12"/>
      <c r="D2546" s="12"/>
    </row>
    <row r="2547" spans="3:4" x14ac:dyDescent="0.2">
      <c r="C2547" s="12"/>
      <c r="D2547" s="12"/>
    </row>
    <row r="2548" spans="3:4" x14ac:dyDescent="0.2">
      <c r="C2548" s="12"/>
      <c r="D2548" s="12"/>
    </row>
    <row r="2549" spans="3:4" x14ac:dyDescent="0.2">
      <c r="C2549" s="12"/>
      <c r="D2549" s="12"/>
    </row>
    <row r="2550" spans="3:4" x14ac:dyDescent="0.2">
      <c r="C2550" s="12"/>
      <c r="D2550" s="12"/>
    </row>
    <row r="2551" spans="3:4" x14ac:dyDescent="0.2">
      <c r="C2551" s="12"/>
      <c r="D2551" s="12"/>
    </row>
    <row r="2552" spans="3:4" x14ac:dyDescent="0.2">
      <c r="C2552" s="12"/>
      <c r="D2552" s="12"/>
    </row>
    <row r="2553" spans="3:4" x14ac:dyDescent="0.2">
      <c r="C2553" s="12"/>
      <c r="D2553" s="12"/>
    </row>
    <row r="2554" spans="3:4" x14ac:dyDescent="0.2">
      <c r="C2554" s="12"/>
      <c r="D2554" s="12"/>
    </row>
    <row r="2555" spans="3:4" x14ac:dyDescent="0.2">
      <c r="C2555" s="12"/>
      <c r="D2555" s="12"/>
    </row>
    <row r="2556" spans="3:4" x14ac:dyDescent="0.2">
      <c r="C2556" s="12"/>
      <c r="D2556" s="12"/>
    </row>
    <row r="2557" spans="3:4" x14ac:dyDescent="0.2">
      <c r="C2557" s="12"/>
      <c r="D2557" s="12"/>
    </row>
    <row r="2558" spans="3:4" x14ac:dyDescent="0.2">
      <c r="C2558" s="12"/>
      <c r="D2558" s="12"/>
    </row>
    <row r="2559" spans="3:4" x14ac:dyDescent="0.2">
      <c r="C2559" s="12"/>
      <c r="D2559" s="12"/>
    </row>
    <row r="2560" spans="3:4" x14ac:dyDescent="0.2">
      <c r="C2560" s="12"/>
      <c r="D2560" s="12"/>
    </row>
    <row r="2561" spans="3:4" x14ac:dyDescent="0.2">
      <c r="C2561" s="12"/>
      <c r="D2561" s="12"/>
    </row>
    <row r="2562" spans="3:4" x14ac:dyDescent="0.2">
      <c r="C2562" s="12"/>
      <c r="D2562" s="12"/>
    </row>
    <row r="2563" spans="3:4" x14ac:dyDescent="0.2">
      <c r="C2563" s="12"/>
      <c r="D2563" s="1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1"/>
  <sheetViews>
    <sheetView workbookViewId="0">
      <selection activeCell="A12" sqref="A12:C13"/>
    </sheetView>
  </sheetViews>
  <sheetFormatPr defaultRowHeight="12.75" x14ac:dyDescent="0.2"/>
  <cols>
    <col min="1" max="1" width="19.7109375" style="12" customWidth="1"/>
    <col min="2" max="2" width="4.42578125" style="9" customWidth="1"/>
    <col min="3" max="3" width="12.7109375" style="12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12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30" t="s">
        <v>43</v>
      </c>
      <c r="I1" s="31" t="s">
        <v>44</v>
      </c>
      <c r="J1" s="32" t="s">
        <v>45</v>
      </c>
    </row>
    <row r="2" spans="1:16" x14ac:dyDescent="0.2">
      <c r="I2" s="33" t="s">
        <v>46</v>
      </c>
      <c r="J2" s="34" t="s">
        <v>47</v>
      </c>
    </row>
    <row r="3" spans="1:16" x14ac:dyDescent="0.2">
      <c r="A3" s="35" t="s">
        <v>48</v>
      </c>
      <c r="I3" s="33" t="s">
        <v>49</v>
      </c>
      <c r="J3" s="34" t="s">
        <v>50</v>
      </c>
    </row>
    <row r="4" spans="1:16" x14ac:dyDescent="0.2">
      <c r="I4" s="33" t="s">
        <v>51</v>
      </c>
      <c r="J4" s="34" t="s">
        <v>50</v>
      </c>
    </row>
    <row r="5" spans="1:16" ht="13.5" thickBot="1" x14ac:dyDescent="0.25">
      <c r="I5" s="36" t="s">
        <v>52</v>
      </c>
      <c r="J5" s="37" t="s">
        <v>53</v>
      </c>
    </row>
    <row r="10" spans="1:16" ht="13.5" thickBot="1" x14ac:dyDescent="0.25"/>
    <row r="11" spans="1:16" ht="12.75" customHeight="1" thickBot="1" x14ac:dyDescent="0.25">
      <c r="A11" s="12" t="str">
        <f>P11</f>
        <v>BAVM 172 </v>
      </c>
      <c r="B11" s="16" t="str">
        <f>IF(H11=INT(H11),"I","II")</f>
        <v>II</v>
      </c>
      <c r="C11" s="12">
        <f>1*G11</f>
        <v>52746.411599999999</v>
      </c>
      <c r="D11" s="9" t="str">
        <f>VLOOKUP(F11,I$1:J$5,2,FALSE)</f>
        <v>vis</v>
      </c>
      <c r="E11" s="38">
        <f>VLOOKUP(C11,Active!C$21:E$972,3,FALSE)</f>
        <v>25225.309644351557</v>
      </c>
      <c r="F11" s="16" t="s">
        <v>52</v>
      </c>
      <c r="G11" s="9" t="str">
        <f>MID(I11,3,LEN(I11)-3)</f>
        <v>52746.4116</v>
      </c>
      <c r="H11" s="12">
        <f>1*K11</f>
        <v>25225.5</v>
      </c>
      <c r="I11" s="39" t="s">
        <v>54</v>
      </c>
      <c r="J11" s="40" t="s">
        <v>55</v>
      </c>
      <c r="K11" s="39">
        <v>25225.5</v>
      </c>
      <c r="L11" s="39" t="s">
        <v>56</v>
      </c>
      <c r="M11" s="40" t="s">
        <v>57</v>
      </c>
      <c r="N11" s="40" t="s">
        <v>58</v>
      </c>
      <c r="O11" s="41" t="s">
        <v>59</v>
      </c>
      <c r="P11" s="42" t="s">
        <v>60</v>
      </c>
    </row>
    <row r="12" spans="1:16" ht="12.75" customHeight="1" thickBot="1" x14ac:dyDescent="0.25">
      <c r="A12" s="12" t="str">
        <f>P12</f>
        <v>IBVS 5760 </v>
      </c>
      <c r="B12" s="16" t="str">
        <f>IF(H12=INT(H12),"I","II")</f>
        <v>I</v>
      </c>
      <c r="C12" s="12">
        <f>1*G12</f>
        <v>53807.728999999999</v>
      </c>
      <c r="D12" s="9" t="str">
        <f>VLOOKUP(F12,I$1:J$5,2,FALSE)</f>
        <v>vis</v>
      </c>
      <c r="E12" s="38" t="e">
        <f>VLOOKUP(C12,Active!C$21:E$972,3,FALSE)</f>
        <v>#N/A</v>
      </c>
      <c r="F12" s="16" t="s">
        <v>52</v>
      </c>
      <c r="G12" s="9" t="str">
        <f>MID(I12,3,LEN(I12)-3)</f>
        <v>53807.729</v>
      </c>
      <c r="H12" s="12">
        <f>1*K12</f>
        <v>26811</v>
      </c>
      <c r="I12" s="39" t="s">
        <v>61</v>
      </c>
      <c r="J12" s="40" t="s">
        <v>62</v>
      </c>
      <c r="K12" s="39" t="s">
        <v>63</v>
      </c>
      <c r="L12" s="39" t="s">
        <v>64</v>
      </c>
      <c r="M12" s="40" t="s">
        <v>65</v>
      </c>
      <c r="N12" s="40" t="s">
        <v>66</v>
      </c>
      <c r="O12" s="41" t="s">
        <v>67</v>
      </c>
      <c r="P12" s="42" t="s">
        <v>68</v>
      </c>
    </row>
    <row r="13" spans="1:16" ht="12.75" customHeight="1" thickBot="1" x14ac:dyDescent="0.25">
      <c r="A13" s="12" t="str">
        <f>P13</f>
        <v>VSB 50 </v>
      </c>
      <c r="B13" s="16" t="str">
        <f>IF(H13=INT(H13),"I","II")</f>
        <v>I</v>
      </c>
      <c r="C13" s="12">
        <f>1*G13</f>
        <v>54902.169699999999</v>
      </c>
      <c r="D13" s="9" t="str">
        <f>VLOOKUP(F13,I$1:J$5,2,FALSE)</f>
        <v>vis</v>
      </c>
      <c r="E13" s="38">
        <f>VLOOKUP(C13,Active!C$21:E$972,3,FALSE)</f>
        <v>28445.757450362038</v>
      </c>
      <c r="F13" s="16" t="s">
        <v>52</v>
      </c>
      <c r="G13" s="9" t="str">
        <f>MID(I13,3,LEN(I13)-3)</f>
        <v>54902.1697</v>
      </c>
      <c r="H13" s="12">
        <f>1*K13</f>
        <v>28446</v>
      </c>
      <c r="I13" s="39" t="s">
        <v>69</v>
      </c>
      <c r="J13" s="40" t="s">
        <v>70</v>
      </c>
      <c r="K13" s="39" t="s">
        <v>71</v>
      </c>
      <c r="L13" s="39" t="s">
        <v>72</v>
      </c>
      <c r="M13" s="40" t="s">
        <v>65</v>
      </c>
      <c r="N13" s="40" t="s">
        <v>73</v>
      </c>
      <c r="O13" s="41" t="s">
        <v>74</v>
      </c>
      <c r="P13" s="42" t="s">
        <v>75</v>
      </c>
    </row>
    <row r="14" spans="1:16" x14ac:dyDescent="0.2">
      <c r="B14" s="16"/>
      <c r="F14" s="16"/>
    </row>
    <row r="15" spans="1:16" x14ac:dyDescent="0.2">
      <c r="B15" s="16"/>
      <c r="F15" s="16"/>
    </row>
    <row r="16" spans="1:16" x14ac:dyDescent="0.2">
      <c r="B16" s="16"/>
      <c r="F16" s="16"/>
    </row>
    <row r="17" spans="2:6" x14ac:dyDescent="0.2">
      <c r="B17" s="16"/>
      <c r="F17" s="16"/>
    </row>
    <row r="18" spans="2:6" x14ac:dyDescent="0.2">
      <c r="B18" s="16"/>
      <c r="F18" s="16"/>
    </row>
    <row r="19" spans="2:6" x14ac:dyDescent="0.2">
      <c r="B19" s="16"/>
      <c r="F19" s="16"/>
    </row>
    <row r="20" spans="2:6" x14ac:dyDescent="0.2">
      <c r="B20" s="16"/>
      <c r="F20" s="16"/>
    </row>
    <row r="21" spans="2:6" x14ac:dyDescent="0.2">
      <c r="B21" s="16"/>
      <c r="F21" s="16"/>
    </row>
    <row r="22" spans="2:6" x14ac:dyDescent="0.2">
      <c r="B22" s="16"/>
      <c r="F22" s="16"/>
    </row>
    <row r="23" spans="2:6" x14ac:dyDescent="0.2">
      <c r="B23" s="16"/>
      <c r="F23" s="16"/>
    </row>
    <row r="24" spans="2:6" x14ac:dyDescent="0.2">
      <c r="B24" s="16"/>
      <c r="F24" s="16"/>
    </row>
    <row r="25" spans="2:6" x14ac:dyDescent="0.2">
      <c r="B25" s="16"/>
      <c r="F25" s="16"/>
    </row>
    <row r="26" spans="2:6" x14ac:dyDescent="0.2">
      <c r="B26" s="16"/>
      <c r="F26" s="16"/>
    </row>
    <row r="27" spans="2:6" x14ac:dyDescent="0.2">
      <c r="B27" s="16"/>
      <c r="F27" s="16"/>
    </row>
    <row r="28" spans="2:6" x14ac:dyDescent="0.2">
      <c r="B28" s="16"/>
      <c r="F28" s="16"/>
    </row>
    <row r="29" spans="2:6" x14ac:dyDescent="0.2">
      <c r="B29" s="16"/>
      <c r="F29" s="16"/>
    </row>
    <row r="30" spans="2:6" x14ac:dyDescent="0.2">
      <c r="B30" s="16"/>
      <c r="F30" s="16"/>
    </row>
    <row r="31" spans="2:6" x14ac:dyDescent="0.2">
      <c r="B31" s="16"/>
      <c r="F31" s="16"/>
    </row>
    <row r="32" spans="2:6" x14ac:dyDescent="0.2">
      <c r="B32" s="16"/>
      <c r="F32" s="16"/>
    </row>
    <row r="33" spans="2:6" x14ac:dyDescent="0.2">
      <c r="B33" s="16"/>
      <c r="F33" s="16"/>
    </row>
    <row r="34" spans="2:6" x14ac:dyDescent="0.2">
      <c r="B34" s="16"/>
      <c r="F34" s="16"/>
    </row>
    <row r="35" spans="2:6" x14ac:dyDescent="0.2">
      <c r="B35" s="16"/>
      <c r="F35" s="16"/>
    </row>
    <row r="36" spans="2:6" x14ac:dyDescent="0.2">
      <c r="B36" s="16"/>
      <c r="F36" s="16"/>
    </row>
    <row r="37" spans="2:6" x14ac:dyDescent="0.2">
      <c r="B37" s="16"/>
      <c r="F37" s="16"/>
    </row>
    <row r="38" spans="2:6" x14ac:dyDescent="0.2">
      <c r="B38" s="16"/>
      <c r="F38" s="16"/>
    </row>
    <row r="39" spans="2:6" x14ac:dyDescent="0.2">
      <c r="B39" s="16"/>
      <c r="F39" s="16"/>
    </row>
    <row r="40" spans="2:6" x14ac:dyDescent="0.2">
      <c r="B40" s="16"/>
      <c r="F40" s="16"/>
    </row>
    <row r="41" spans="2:6" x14ac:dyDescent="0.2">
      <c r="B41" s="16"/>
      <c r="F41" s="16"/>
    </row>
    <row r="42" spans="2:6" x14ac:dyDescent="0.2">
      <c r="B42" s="16"/>
      <c r="F42" s="16"/>
    </row>
    <row r="43" spans="2:6" x14ac:dyDescent="0.2">
      <c r="B43" s="16"/>
      <c r="F43" s="16"/>
    </row>
    <row r="44" spans="2:6" x14ac:dyDescent="0.2">
      <c r="B44" s="16"/>
      <c r="F44" s="16"/>
    </row>
    <row r="45" spans="2:6" x14ac:dyDescent="0.2">
      <c r="B45" s="16"/>
      <c r="F45" s="16"/>
    </row>
    <row r="46" spans="2:6" x14ac:dyDescent="0.2">
      <c r="B46" s="16"/>
      <c r="F46" s="16"/>
    </row>
    <row r="47" spans="2:6" x14ac:dyDescent="0.2">
      <c r="B47" s="16"/>
      <c r="F47" s="16"/>
    </row>
    <row r="48" spans="2:6" x14ac:dyDescent="0.2">
      <c r="B48" s="16"/>
      <c r="F48" s="16"/>
    </row>
    <row r="49" spans="2:6" x14ac:dyDescent="0.2">
      <c r="B49" s="16"/>
      <c r="F49" s="16"/>
    </row>
    <row r="50" spans="2:6" x14ac:dyDescent="0.2">
      <c r="B50" s="16"/>
      <c r="F50" s="16"/>
    </row>
    <row r="51" spans="2:6" x14ac:dyDescent="0.2">
      <c r="B51" s="16"/>
      <c r="F51" s="16"/>
    </row>
    <row r="52" spans="2:6" x14ac:dyDescent="0.2">
      <c r="B52" s="16"/>
      <c r="F52" s="16"/>
    </row>
    <row r="53" spans="2:6" x14ac:dyDescent="0.2">
      <c r="B53" s="16"/>
      <c r="F53" s="16"/>
    </row>
    <row r="54" spans="2:6" x14ac:dyDescent="0.2">
      <c r="B54" s="16"/>
      <c r="F54" s="16"/>
    </row>
    <row r="55" spans="2:6" x14ac:dyDescent="0.2">
      <c r="B55" s="16"/>
      <c r="F55" s="16"/>
    </row>
    <row r="56" spans="2:6" x14ac:dyDescent="0.2">
      <c r="B56" s="16"/>
      <c r="F56" s="16"/>
    </row>
    <row r="57" spans="2:6" x14ac:dyDescent="0.2">
      <c r="B57" s="16"/>
      <c r="F57" s="16"/>
    </row>
    <row r="58" spans="2:6" x14ac:dyDescent="0.2">
      <c r="B58" s="16"/>
      <c r="F58" s="16"/>
    </row>
    <row r="59" spans="2:6" x14ac:dyDescent="0.2">
      <c r="B59" s="16"/>
      <c r="F59" s="16"/>
    </row>
    <row r="60" spans="2:6" x14ac:dyDescent="0.2">
      <c r="B60" s="16"/>
      <c r="F60" s="16"/>
    </row>
    <row r="61" spans="2:6" x14ac:dyDescent="0.2">
      <c r="B61" s="16"/>
      <c r="F61" s="16"/>
    </row>
    <row r="62" spans="2:6" x14ac:dyDescent="0.2">
      <c r="B62" s="16"/>
      <c r="F62" s="16"/>
    </row>
    <row r="63" spans="2:6" x14ac:dyDescent="0.2">
      <c r="B63" s="16"/>
      <c r="F63" s="16"/>
    </row>
    <row r="64" spans="2:6" x14ac:dyDescent="0.2">
      <c r="B64" s="16"/>
      <c r="F64" s="16"/>
    </row>
    <row r="65" spans="2:6" x14ac:dyDescent="0.2">
      <c r="B65" s="16"/>
      <c r="F65" s="16"/>
    </row>
    <row r="66" spans="2:6" x14ac:dyDescent="0.2">
      <c r="B66" s="16"/>
      <c r="F66" s="16"/>
    </row>
    <row r="67" spans="2:6" x14ac:dyDescent="0.2">
      <c r="B67" s="16"/>
      <c r="F67" s="16"/>
    </row>
    <row r="68" spans="2:6" x14ac:dyDescent="0.2">
      <c r="B68" s="16"/>
      <c r="F68" s="16"/>
    </row>
    <row r="69" spans="2:6" x14ac:dyDescent="0.2">
      <c r="B69" s="16"/>
      <c r="F69" s="16"/>
    </row>
    <row r="70" spans="2:6" x14ac:dyDescent="0.2">
      <c r="B70" s="16"/>
      <c r="F70" s="16"/>
    </row>
    <row r="71" spans="2:6" x14ac:dyDescent="0.2">
      <c r="B71" s="16"/>
      <c r="F71" s="16"/>
    </row>
    <row r="72" spans="2:6" x14ac:dyDescent="0.2">
      <c r="B72" s="16"/>
      <c r="F72" s="16"/>
    </row>
    <row r="73" spans="2:6" x14ac:dyDescent="0.2">
      <c r="B73" s="16"/>
      <c r="F73" s="16"/>
    </row>
    <row r="74" spans="2:6" x14ac:dyDescent="0.2">
      <c r="B74" s="16"/>
      <c r="F74" s="16"/>
    </row>
    <row r="75" spans="2:6" x14ac:dyDescent="0.2">
      <c r="B75" s="16"/>
      <c r="F75" s="16"/>
    </row>
    <row r="76" spans="2:6" x14ac:dyDescent="0.2">
      <c r="B76" s="16"/>
      <c r="F76" s="16"/>
    </row>
    <row r="77" spans="2:6" x14ac:dyDescent="0.2">
      <c r="B77" s="16"/>
      <c r="F77" s="16"/>
    </row>
    <row r="78" spans="2:6" x14ac:dyDescent="0.2">
      <c r="B78" s="16"/>
      <c r="F78" s="16"/>
    </row>
    <row r="79" spans="2:6" x14ac:dyDescent="0.2">
      <c r="B79" s="16"/>
      <c r="F79" s="16"/>
    </row>
    <row r="80" spans="2:6" x14ac:dyDescent="0.2">
      <c r="B80" s="16"/>
      <c r="F80" s="16"/>
    </row>
    <row r="81" spans="2:6" x14ac:dyDescent="0.2">
      <c r="B81" s="16"/>
      <c r="F81" s="16"/>
    </row>
    <row r="82" spans="2:6" x14ac:dyDescent="0.2">
      <c r="B82" s="16"/>
      <c r="F82" s="16"/>
    </row>
    <row r="83" spans="2:6" x14ac:dyDescent="0.2">
      <c r="B83" s="16"/>
      <c r="F83" s="16"/>
    </row>
    <row r="84" spans="2:6" x14ac:dyDescent="0.2">
      <c r="B84" s="16"/>
      <c r="F84" s="16"/>
    </row>
    <row r="85" spans="2:6" x14ac:dyDescent="0.2">
      <c r="B85" s="16"/>
      <c r="F85" s="16"/>
    </row>
    <row r="86" spans="2:6" x14ac:dyDescent="0.2">
      <c r="B86" s="16"/>
      <c r="F86" s="16"/>
    </row>
    <row r="87" spans="2:6" x14ac:dyDescent="0.2">
      <c r="B87" s="16"/>
      <c r="F87" s="16"/>
    </row>
    <row r="88" spans="2:6" x14ac:dyDescent="0.2">
      <c r="B88" s="16"/>
      <c r="F88" s="16"/>
    </row>
    <row r="89" spans="2:6" x14ac:dyDescent="0.2">
      <c r="B89" s="16"/>
      <c r="F89" s="16"/>
    </row>
    <row r="90" spans="2:6" x14ac:dyDescent="0.2">
      <c r="B90" s="16"/>
      <c r="F90" s="16"/>
    </row>
    <row r="91" spans="2:6" x14ac:dyDescent="0.2">
      <c r="B91" s="16"/>
      <c r="F91" s="16"/>
    </row>
    <row r="92" spans="2:6" x14ac:dyDescent="0.2">
      <c r="B92" s="16"/>
      <c r="F92" s="16"/>
    </row>
    <row r="93" spans="2:6" x14ac:dyDescent="0.2">
      <c r="B93" s="16"/>
      <c r="F93" s="16"/>
    </row>
    <row r="94" spans="2:6" x14ac:dyDescent="0.2">
      <c r="B94" s="16"/>
      <c r="F94" s="16"/>
    </row>
    <row r="95" spans="2:6" x14ac:dyDescent="0.2">
      <c r="B95" s="16"/>
      <c r="F95" s="16"/>
    </row>
    <row r="96" spans="2:6" x14ac:dyDescent="0.2">
      <c r="B96" s="16"/>
      <c r="F96" s="16"/>
    </row>
    <row r="97" spans="2:6" x14ac:dyDescent="0.2">
      <c r="B97" s="16"/>
      <c r="F97" s="16"/>
    </row>
    <row r="98" spans="2:6" x14ac:dyDescent="0.2">
      <c r="B98" s="16"/>
      <c r="F98" s="16"/>
    </row>
    <row r="99" spans="2:6" x14ac:dyDescent="0.2">
      <c r="B99" s="16"/>
      <c r="F99" s="16"/>
    </row>
    <row r="100" spans="2:6" x14ac:dyDescent="0.2">
      <c r="B100" s="16"/>
      <c r="F100" s="16"/>
    </row>
    <row r="101" spans="2:6" x14ac:dyDescent="0.2">
      <c r="B101" s="16"/>
      <c r="F101" s="16"/>
    </row>
    <row r="102" spans="2:6" x14ac:dyDescent="0.2">
      <c r="B102" s="16"/>
      <c r="F102" s="16"/>
    </row>
    <row r="103" spans="2:6" x14ac:dyDescent="0.2">
      <c r="B103" s="16"/>
      <c r="F103" s="16"/>
    </row>
    <row r="104" spans="2:6" x14ac:dyDescent="0.2">
      <c r="B104" s="16"/>
      <c r="F104" s="16"/>
    </row>
    <row r="105" spans="2:6" x14ac:dyDescent="0.2">
      <c r="B105" s="16"/>
      <c r="F105" s="16"/>
    </row>
    <row r="106" spans="2:6" x14ac:dyDescent="0.2">
      <c r="B106" s="16"/>
      <c r="F106" s="16"/>
    </row>
    <row r="107" spans="2:6" x14ac:dyDescent="0.2">
      <c r="B107" s="16"/>
      <c r="F107" s="16"/>
    </row>
    <row r="108" spans="2:6" x14ac:dyDescent="0.2">
      <c r="B108" s="16"/>
      <c r="F108" s="16"/>
    </row>
    <row r="109" spans="2:6" x14ac:dyDescent="0.2">
      <c r="B109" s="16"/>
      <c r="F109" s="16"/>
    </row>
    <row r="110" spans="2:6" x14ac:dyDescent="0.2">
      <c r="B110" s="16"/>
      <c r="F110" s="16"/>
    </row>
    <row r="111" spans="2:6" x14ac:dyDescent="0.2">
      <c r="B111" s="16"/>
      <c r="F111" s="16"/>
    </row>
    <row r="112" spans="2:6" x14ac:dyDescent="0.2">
      <c r="B112" s="16"/>
      <c r="F112" s="16"/>
    </row>
    <row r="113" spans="2:6" x14ac:dyDescent="0.2">
      <c r="B113" s="16"/>
      <c r="F113" s="16"/>
    </row>
    <row r="114" spans="2:6" x14ac:dyDescent="0.2">
      <c r="B114" s="16"/>
      <c r="F114" s="16"/>
    </row>
    <row r="115" spans="2:6" x14ac:dyDescent="0.2">
      <c r="B115" s="16"/>
      <c r="F115" s="16"/>
    </row>
    <row r="116" spans="2:6" x14ac:dyDescent="0.2">
      <c r="B116" s="16"/>
      <c r="F116" s="16"/>
    </row>
    <row r="117" spans="2:6" x14ac:dyDescent="0.2">
      <c r="B117" s="16"/>
      <c r="F117" s="16"/>
    </row>
    <row r="118" spans="2:6" x14ac:dyDescent="0.2">
      <c r="B118" s="16"/>
      <c r="F118" s="16"/>
    </row>
    <row r="119" spans="2:6" x14ac:dyDescent="0.2">
      <c r="B119" s="16"/>
      <c r="F119" s="16"/>
    </row>
    <row r="120" spans="2:6" x14ac:dyDescent="0.2">
      <c r="B120" s="16"/>
      <c r="F120" s="16"/>
    </row>
    <row r="121" spans="2:6" x14ac:dyDescent="0.2">
      <c r="B121" s="16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</sheetData>
  <phoneticPr fontId="8" type="noConversion"/>
  <hyperlinks>
    <hyperlink ref="P11" r:id="rId1" display="http://www.bav-astro.de/sfs/BAVM_link.php?BAVMnr=172" xr:uid="{00000000-0004-0000-0100-000000000000}"/>
    <hyperlink ref="P12" r:id="rId2" display="http://www.konkoly.hu/cgi-bin/IBVS?5760" xr:uid="{00000000-0004-0000-0100-000001000000}"/>
    <hyperlink ref="P13" r:id="rId3" display="http://vsolj.cetus-net.org/vsoljno50.pdf" xr:uid="{00000000-0004-0000-0100-00000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2023-08-17T08:13:24Z</dcterms:modified>
</cp:coreProperties>
</file>