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4BC6884E-9E1F-4DAC-9D16-CF3322BD3A01}" xr6:coauthVersionLast="47" xr6:coauthVersionMax="47" xr10:uidLastSave="{00000000-0000-0000-0000-000000000000}"/>
  <bookViews>
    <workbookView xWindow="13815" yWindow="180" windowWidth="14535" windowHeight="1449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191" i="1" l="1"/>
  <c r="F191" i="1" s="1"/>
  <c r="G191" i="1" s="1"/>
  <c r="K191" i="1" s="1"/>
  <c r="Q191" i="1"/>
  <c r="E192" i="1"/>
  <c r="F192" i="1" s="1"/>
  <c r="G192" i="1" s="1"/>
  <c r="K192" i="1" s="1"/>
  <c r="Q192" i="1"/>
  <c r="E193" i="1"/>
  <c r="F193" i="1" s="1"/>
  <c r="G193" i="1" s="1"/>
  <c r="K193" i="1" s="1"/>
  <c r="Q193" i="1"/>
  <c r="E194" i="1"/>
  <c r="F194" i="1" s="1"/>
  <c r="G194" i="1" s="1"/>
  <c r="K194" i="1" s="1"/>
  <c r="Q194" i="1"/>
  <c r="E81" i="1"/>
  <c r="F81" i="1" s="1"/>
  <c r="G81" i="1" s="1"/>
  <c r="K81" i="1" s="1"/>
  <c r="Q81" i="1"/>
  <c r="E82" i="1"/>
  <c r="F82" i="1" s="1"/>
  <c r="G82" i="1" s="1"/>
  <c r="K82" i="1" s="1"/>
  <c r="Q82" i="1"/>
  <c r="E85" i="1"/>
  <c r="F85" i="1" s="1"/>
  <c r="G85" i="1" s="1"/>
  <c r="K85" i="1" s="1"/>
  <c r="Q85" i="1"/>
  <c r="E86" i="1"/>
  <c r="F86" i="1" s="1"/>
  <c r="G86" i="1" s="1"/>
  <c r="K86" i="1" s="1"/>
  <c r="Q86" i="1"/>
  <c r="E90" i="1"/>
  <c r="F90" i="1" s="1"/>
  <c r="G90" i="1" s="1"/>
  <c r="K90" i="1" s="1"/>
  <c r="Q90" i="1"/>
  <c r="E98" i="1"/>
  <c r="F98" i="1"/>
  <c r="G98" i="1" s="1"/>
  <c r="K98" i="1" s="1"/>
  <c r="Q98" i="1"/>
  <c r="E99" i="1"/>
  <c r="F99" i="1" s="1"/>
  <c r="G99" i="1" s="1"/>
  <c r="K99" i="1" s="1"/>
  <c r="Q99" i="1"/>
  <c r="E105" i="1"/>
  <c r="F105" i="1" s="1"/>
  <c r="G105" i="1" s="1"/>
  <c r="K105" i="1" s="1"/>
  <c r="Q105" i="1"/>
  <c r="E106" i="1"/>
  <c r="F106" i="1" s="1"/>
  <c r="G106" i="1" s="1"/>
  <c r="K106" i="1" s="1"/>
  <c r="Q106" i="1"/>
  <c r="E108" i="1"/>
  <c r="F108" i="1" s="1"/>
  <c r="G108" i="1" s="1"/>
  <c r="K108" i="1" s="1"/>
  <c r="Q108" i="1"/>
  <c r="E111" i="1"/>
  <c r="F111" i="1" s="1"/>
  <c r="G111" i="1" s="1"/>
  <c r="K111" i="1" s="1"/>
  <c r="Q111" i="1"/>
  <c r="E114" i="1"/>
  <c r="F114" i="1" s="1"/>
  <c r="G114" i="1" s="1"/>
  <c r="K114" i="1" s="1"/>
  <c r="Q114" i="1"/>
  <c r="E115" i="1"/>
  <c r="F115" i="1" s="1"/>
  <c r="G115" i="1" s="1"/>
  <c r="K115" i="1" s="1"/>
  <c r="Q115" i="1"/>
  <c r="E119" i="1"/>
  <c r="F119" i="1" s="1"/>
  <c r="G119" i="1" s="1"/>
  <c r="K119" i="1" s="1"/>
  <c r="Q119" i="1"/>
  <c r="E121" i="1"/>
  <c r="F121" i="1" s="1"/>
  <c r="G121" i="1" s="1"/>
  <c r="K121" i="1" s="1"/>
  <c r="Q121" i="1"/>
  <c r="E122" i="1"/>
  <c r="F122" i="1" s="1"/>
  <c r="G122" i="1" s="1"/>
  <c r="K122" i="1" s="1"/>
  <c r="Q122" i="1"/>
  <c r="E123" i="1"/>
  <c r="F123" i="1" s="1"/>
  <c r="G123" i="1" s="1"/>
  <c r="K123" i="1" s="1"/>
  <c r="Q123" i="1"/>
  <c r="E124" i="1"/>
  <c r="F124" i="1"/>
  <c r="G124" i="1" s="1"/>
  <c r="K124" i="1" s="1"/>
  <c r="Q124" i="1"/>
  <c r="E125" i="1"/>
  <c r="F125" i="1" s="1"/>
  <c r="G125" i="1" s="1"/>
  <c r="K125" i="1" s="1"/>
  <c r="Q125" i="1"/>
  <c r="E126" i="1"/>
  <c r="F126" i="1" s="1"/>
  <c r="G126" i="1" s="1"/>
  <c r="K126" i="1" s="1"/>
  <c r="Q126" i="1"/>
  <c r="E139" i="1"/>
  <c r="F139" i="1" s="1"/>
  <c r="G139" i="1" s="1"/>
  <c r="K139" i="1" s="1"/>
  <c r="Q139" i="1"/>
  <c r="E141" i="1"/>
  <c r="F141" i="1" s="1"/>
  <c r="G141" i="1" s="1"/>
  <c r="K141" i="1" s="1"/>
  <c r="Q141" i="1"/>
  <c r="E142" i="1"/>
  <c r="F142" i="1" s="1"/>
  <c r="G142" i="1" s="1"/>
  <c r="K142" i="1" s="1"/>
  <c r="Q142" i="1"/>
  <c r="E143" i="1"/>
  <c r="F143" i="1" s="1"/>
  <c r="G143" i="1" s="1"/>
  <c r="K143" i="1" s="1"/>
  <c r="Q143" i="1"/>
  <c r="E146" i="1"/>
  <c r="F146" i="1" s="1"/>
  <c r="G146" i="1" s="1"/>
  <c r="K146" i="1" s="1"/>
  <c r="Q146" i="1"/>
  <c r="E148" i="1"/>
  <c r="F148" i="1" s="1"/>
  <c r="G148" i="1" s="1"/>
  <c r="K148" i="1" s="1"/>
  <c r="Q148" i="1"/>
  <c r="E149" i="1"/>
  <c r="F149" i="1" s="1"/>
  <c r="G149" i="1" s="1"/>
  <c r="K149" i="1" s="1"/>
  <c r="Q149" i="1"/>
  <c r="E150" i="1"/>
  <c r="F150" i="1" s="1"/>
  <c r="G150" i="1" s="1"/>
  <c r="K150" i="1" s="1"/>
  <c r="Q150" i="1"/>
  <c r="E154" i="1"/>
  <c r="F154" i="1"/>
  <c r="G154" i="1" s="1"/>
  <c r="K154" i="1" s="1"/>
  <c r="Q154" i="1"/>
  <c r="E156" i="1"/>
  <c r="F156" i="1"/>
  <c r="G156" i="1" s="1"/>
  <c r="K156" i="1" s="1"/>
  <c r="Q156" i="1"/>
  <c r="E157" i="1"/>
  <c r="F157" i="1" s="1"/>
  <c r="G157" i="1" s="1"/>
  <c r="K157" i="1" s="1"/>
  <c r="Q157" i="1"/>
  <c r="E158" i="1"/>
  <c r="F158" i="1" s="1"/>
  <c r="G158" i="1" s="1"/>
  <c r="K158" i="1" s="1"/>
  <c r="Q158" i="1"/>
  <c r="E160" i="1"/>
  <c r="F160" i="1" s="1"/>
  <c r="G160" i="1" s="1"/>
  <c r="K160" i="1" s="1"/>
  <c r="Q160" i="1"/>
  <c r="E161" i="1"/>
  <c r="F161" i="1" s="1"/>
  <c r="G161" i="1" s="1"/>
  <c r="K161" i="1" s="1"/>
  <c r="Q161" i="1"/>
  <c r="E162" i="1"/>
  <c r="F162" i="1" s="1"/>
  <c r="G162" i="1" s="1"/>
  <c r="K162" i="1" s="1"/>
  <c r="Q162" i="1"/>
  <c r="E163" i="1"/>
  <c r="F163" i="1" s="1"/>
  <c r="G163" i="1" s="1"/>
  <c r="K163" i="1" s="1"/>
  <c r="Q163" i="1"/>
  <c r="E169" i="1"/>
  <c r="F169" i="1" s="1"/>
  <c r="G169" i="1" s="1"/>
  <c r="K169" i="1" s="1"/>
  <c r="Q169" i="1"/>
  <c r="E170" i="1"/>
  <c r="F170" i="1"/>
  <c r="G170" i="1" s="1"/>
  <c r="K170" i="1" s="1"/>
  <c r="Q170" i="1"/>
  <c r="E171" i="1"/>
  <c r="F171" i="1" s="1"/>
  <c r="G171" i="1" s="1"/>
  <c r="K171" i="1" s="1"/>
  <c r="Q171" i="1"/>
  <c r="E172" i="1"/>
  <c r="F172" i="1" s="1"/>
  <c r="G172" i="1" s="1"/>
  <c r="K172" i="1" s="1"/>
  <c r="Q172" i="1"/>
  <c r="E173" i="1"/>
  <c r="F173" i="1" s="1"/>
  <c r="G173" i="1" s="1"/>
  <c r="K173" i="1" s="1"/>
  <c r="Q173" i="1"/>
  <c r="E174" i="1"/>
  <c r="F174" i="1" s="1"/>
  <c r="G174" i="1" s="1"/>
  <c r="K174" i="1" s="1"/>
  <c r="Q174" i="1"/>
  <c r="E175" i="1"/>
  <c r="F175" i="1" s="1"/>
  <c r="G175" i="1" s="1"/>
  <c r="K175" i="1" s="1"/>
  <c r="Q175" i="1"/>
  <c r="E176" i="1"/>
  <c r="F176" i="1" s="1"/>
  <c r="G176" i="1" s="1"/>
  <c r="K176" i="1" s="1"/>
  <c r="Q176" i="1"/>
  <c r="E177" i="1"/>
  <c r="F177" i="1" s="1"/>
  <c r="G177" i="1" s="1"/>
  <c r="K177" i="1" s="1"/>
  <c r="Q177" i="1"/>
  <c r="E178" i="1"/>
  <c r="F178" i="1"/>
  <c r="G178" i="1" s="1"/>
  <c r="K178" i="1" s="1"/>
  <c r="Q178" i="1"/>
  <c r="E179" i="1"/>
  <c r="F179" i="1" s="1"/>
  <c r="G179" i="1" s="1"/>
  <c r="K179" i="1" s="1"/>
  <c r="Q179" i="1"/>
  <c r="E180" i="1"/>
  <c r="F180" i="1" s="1"/>
  <c r="G180" i="1" s="1"/>
  <c r="K180" i="1" s="1"/>
  <c r="Q180" i="1"/>
  <c r="E181" i="1"/>
  <c r="F181" i="1" s="1"/>
  <c r="G181" i="1" s="1"/>
  <c r="K181" i="1" s="1"/>
  <c r="Q181" i="1"/>
  <c r="E182" i="1"/>
  <c r="F182" i="1"/>
  <c r="G182" i="1" s="1"/>
  <c r="K182" i="1" s="1"/>
  <c r="Q182" i="1"/>
  <c r="E183" i="1"/>
  <c r="F183" i="1" s="1"/>
  <c r="G183" i="1" s="1"/>
  <c r="K183" i="1" s="1"/>
  <c r="Q183" i="1"/>
  <c r="E184" i="1"/>
  <c r="F184" i="1" s="1"/>
  <c r="G184" i="1" s="1"/>
  <c r="K184" i="1" s="1"/>
  <c r="Q184" i="1"/>
  <c r="E185" i="1"/>
  <c r="F185" i="1" s="1"/>
  <c r="G185" i="1" s="1"/>
  <c r="K185" i="1" s="1"/>
  <c r="Q185" i="1"/>
  <c r="E186" i="1"/>
  <c r="F186" i="1" s="1"/>
  <c r="G186" i="1" s="1"/>
  <c r="K186" i="1" s="1"/>
  <c r="Q186" i="1"/>
  <c r="E187" i="1"/>
  <c r="F187" i="1" s="1"/>
  <c r="G187" i="1" s="1"/>
  <c r="K187" i="1" s="1"/>
  <c r="Q187" i="1"/>
  <c r="E188" i="1"/>
  <c r="F188" i="1" s="1"/>
  <c r="G188" i="1" s="1"/>
  <c r="K188" i="1" s="1"/>
  <c r="Q188" i="1"/>
  <c r="E189" i="1"/>
  <c r="F189" i="1" s="1"/>
  <c r="G189" i="1" s="1"/>
  <c r="K189" i="1" s="1"/>
  <c r="Q189" i="1"/>
  <c r="E190" i="1"/>
  <c r="F190" i="1" s="1"/>
  <c r="G190" i="1" s="1"/>
  <c r="K190" i="1" s="1"/>
  <c r="Q190" i="1"/>
  <c r="E195" i="1"/>
  <c r="F195" i="1" s="1"/>
  <c r="G195" i="1" s="1"/>
  <c r="K195" i="1" s="1"/>
  <c r="Q195" i="1"/>
  <c r="E196" i="1"/>
  <c r="F196" i="1" s="1"/>
  <c r="G196" i="1" s="1"/>
  <c r="K196" i="1" s="1"/>
  <c r="Q196" i="1"/>
  <c r="E197" i="1"/>
  <c r="F197" i="1"/>
  <c r="G197" i="1" s="1"/>
  <c r="K197" i="1" s="1"/>
  <c r="Q197" i="1"/>
  <c r="C9" i="1"/>
  <c r="D9" i="1"/>
  <c r="F16" i="1"/>
  <c r="F17" i="1" s="1"/>
  <c r="C17" i="1"/>
  <c r="E21" i="1"/>
  <c r="F21" i="1"/>
  <c r="G21" i="1"/>
  <c r="K21" i="1" s="1"/>
  <c r="Q21" i="1"/>
  <c r="E22" i="1"/>
  <c r="F22" i="1" s="1"/>
  <c r="G22" i="1" s="1"/>
  <c r="K22" i="1" s="1"/>
  <c r="Q22" i="1"/>
  <c r="E23" i="1"/>
  <c r="F23" i="1" s="1"/>
  <c r="G23" i="1" s="1"/>
  <c r="K23" i="1" s="1"/>
  <c r="Q23" i="1"/>
  <c r="E24" i="1"/>
  <c r="F24" i="1" s="1"/>
  <c r="G24" i="1" s="1"/>
  <c r="K24" i="1" s="1"/>
  <c r="Q24" i="1"/>
  <c r="E25" i="1"/>
  <c r="F25" i="1" s="1"/>
  <c r="G25" i="1" s="1"/>
  <c r="K25" i="1" s="1"/>
  <c r="Q25" i="1"/>
  <c r="E26" i="1"/>
  <c r="F26" i="1" s="1"/>
  <c r="G26" i="1" s="1"/>
  <c r="K26" i="1" s="1"/>
  <c r="Q26" i="1"/>
  <c r="E27" i="1"/>
  <c r="F27" i="1"/>
  <c r="G27" i="1" s="1"/>
  <c r="K27" i="1" s="1"/>
  <c r="Q27" i="1"/>
  <c r="E28" i="1"/>
  <c r="F28" i="1" s="1"/>
  <c r="G28" i="1" s="1"/>
  <c r="K28" i="1" s="1"/>
  <c r="Q28" i="1"/>
  <c r="E29" i="1"/>
  <c r="F29" i="1" s="1"/>
  <c r="G29" i="1" s="1"/>
  <c r="K29" i="1" s="1"/>
  <c r="Q29" i="1"/>
  <c r="E30" i="1"/>
  <c r="F30" i="1" s="1"/>
  <c r="G30" i="1" s="1"/>
  <c r="K30" i="1" s="1"/>
  <c r="Q30" i="1"/>
  <c r="E31" i="1"/>
  <c r="F31" i="1" s="1"/>
  <c r="G31" i="1" s="1"/>
  <c r="K31" i="1" s="1"/>
  <c r="Q31" i="1"/>
  <c r="E32" i="1"/>
  <c r="F32" i="1" s="1"/>
  <c r="G32" i="1" s="1"/>
  <c r="K32" i="1" s="1"/>
  <c r="Q32" i="1"/>
  <c r="E33" i="1"/>
  <c r="F33" i="1" s="1"/>
  <c r="G33" i="1" s="1"/>
  <c r="K33" i="1" s="1"/>
  <c r="Q33" i="1"/>
  <c r="E34" i="1"/>
  <c r="E14" i="2" s="1"/>
  <c r="Q34" i="1"/>
  <c r="E35" i="1"/>
  <c r="F35" i="1" s="1"/>
  <c r="Q35" i="1"/>
  <c r="E36" i="1"/>
  <c r="F36" i="1"/>
  <c r="G36" i="1" s="1"/>
  <c r="K36" i="1" s="1"/>
  <c r="Q36" i="1"/>
  <c r="E37" i="1"/>
  <c r="F37" i="1" s="1"/>
  <c r="G37" i="1" s="1"/>
  <c r="K37" i="1" s="1"/>
  <c r="Q37" i="1"/>
  <c r="E38" i="1"/>
  <c r="F38" i="1" s="1"/>
  <c r="G38" i="1" s="1"/>
  <c r="K38" i="1" s="1"/>
  <c r="Q38" i="1"/>
  <c r="E39" i="1"/>
  <c r="F39" i="1"/>
  <c r="G39" i="1"/>
  <c r="K39" i="1" s="1"/>
  <c r="Q39" i="1"/>
  <c r="E40" i="1"/>
  <c r="F40" i="1" s="1"/>
  <c r="G40" i="1" s="1"/>
  <c r="K40" i="1" s="1"/>
  <c r="Q40" i="1"/>
  <c r="E41" i="1"/>
  <c r="F41" i="1" s="1"/>
  <c r="G41" i="1" s="1"/>
  <c r="K41" i="1" s="1"/>
  <c r="Q41" i="1"/>
  <c r="E42" i="1"/>
  <c r="E22" i="2" s="1"/>
  <c r="Q42" i="1"/>
  <c r="E43" i="1"/>
  <c r="F43" i="1" s="1"/>
  <c r="G43" i="1" s="1"/>
  <c r="K43" i="1" s="1"/>
  <c r="Q43" i="1"/>
  <c r="E44" i="1"/>
  <c r="F44" i="1" s="1"/>
  <c r="G44" i="1" s="1"/>
  <c r="K44" i="1" s="1"/>
  <c r="Q44" i="1"/>
  <c r="E45" i="1"/>
  <c r="F45" i="1" s="1"/>
  <c r="G45" i="1" s="1"/>
  <c r="K45" i="1" s="1"/>
  <c r="Q45" i="1"/>
  <c r="E46" i="1"/>
  <c r="F46" i="1" s="1"/>
  <c r="G46" i="1" s="1"/>
  <c r="K46" i="1" s="1"/>
  <c r="Q46" i="1"/>
  <c r="E47" i="1"/>
  <c r="E80" i="2" s="1"/>
  <c r="Q47" i="1"/>
  <c r="E48" i="1"/>
  <c r="F48" i="1" s="1"/>
  <c r="G48" i="1" s="1"/>
  <c r="K48" i="1" s="1"/>
  <c r="Q48" i="1"/>
  <c r="E49" i="1"/>
  <c r="F49" i="1" s="1"/>
  <c r="G49" i="1" s="1"/>
  <c r="K49" i="1" s="1"/>
  <c r="Q49" i="1"/>
  <c r="E50" i="1"/>
  <c r="F50" i="1" s="1"/>
  <c r="G50" i="1" s="1"/>
  <c r="K50" i="1" s="1"/>
  <c r="Q50" i="1"/>
  <c r="E51" i="1"/>
  <c r="F51" i="1" s="1"/>
  <c r="G51" i="1" s="1"/>
  <c r="K51" i="1" s="1"/>
  <c r="Q51" i="1"/>
  <c r="E52" i="1"/>
  <c r="F52" i="1" s="1"/>
  <c r="G52" i="1" s="1"/>
  <c r="K52" i="1" s="1"/>
  <c r="Q52" i="1"/>
  <c r="E53" i="1"/>
  <c r="E27" i="2" s="1"/>
  <c r="Q53" i="1"/>
  <c r="E54" i="1"/>
  <c r="F54" i="1" s="1"/>
  <c r="G54" i="1" s="1"/>
  <c r="K54" i="1" s="1"/>
  <c r="Q54" i="1"/>
  <c r="E55" i="1"/>
  <c r="F55" i="1" s="1"/>
  <c r="G55" i="1" s="1"/>
  <c r="K55" i="1" s="1"/>
  <c r="Q55" i="1"/>
  <c r="E56" i="1"/>
  <c r="F56" i="1" s="1"/>
  <c r="G56" i="1" s="1"/>
  <c r="K56" i="1" s="1"/>
  <c r="Q56" i="1"/>
  <c r="E57" i="1"/>
  <c r="F57" i="1" s="1"/>
  <c r="G57" i="1" s="1"/>
  <c r="K57" i="1" s="1"/>
  <c r="Q57" i="1"/>
  <c r="E58" i="1"/>
  <c r="E32" i="2" s="1"/>
  <c r="Q58" i="1"/>
  <c r="E59" i="1"/>
  <c r="F59" i="1"/>
  <c r="G59" i="1" s="1"/>
  <c r="K59" i="1" s="1"/>
  <c r="Q59" i="1"/>
  <c r="E60" i="1"/>
  <c r="F60" i="1" s="1"/>
  <c r="Q60" i="1"/>
  <c r="E61" i="1"/>
  <c r="F61" i="1" s="1"/>
  <c r="G61" i="1" s="1"/>
  <c r="J61" i="1" s="1"/>
  <c r="Q61" i="1"/>
  <c r="E62" i="1"/>
  <c r="F62" i="1" s="1"/>
  <c r="G62" i="1" s="1"/>
  <c r="K62" i="1" s="1"/>
  <c r="Q62" i="1"/>
  <c r="E63" i="1"/>
  <c r="F63" i="1" s="1"/>
  <c r="G63" i="1" s="1"/>
  <c r="K63" i="1" s="1"/>
  <c r="Q63" i="1"/>
  <c r="E64" i="1"/>
  <c r="F64" i="1" s="1"/>
  <c r="G64" i="1" s="1"/>
  <c r="K64" i="1" s="1"/>
  <c r="Q64" i="1"/>
  <c r="E65" i="1"/>
  <c r="E39" i="2" s="1"/>
  <c r="Q65" i="1"/>
  <c r="E66" i="1"/>
  <c r="F66" i="1" s="1"/>
  <c r="G66" i="1" s="1"/>
  <c r="K66" i="1" s="1"/>
  <c r="Q66" i="1"/>
  <c r="E67" i="1"/>
  <c r="F67" i="1" s="1"/>
  <c r="G67" i="1" s="1"/>
  <c r="K67" i="1" s="1"/>
  <c r="Q67" i="1"/>
  <c r="E68" i="1"/>
  <c r="E40" i="2" s="1"/>
  <c r="Q68" i="1"/>
  <c r="E69" i="1"/>
  <c r="F69" i="1" s="1"/>
  <c r="G69" i="1" s="1"/>
  <c r="K69" i="1" s="1"/>
  <c r="Q69" i="1"/>
  <c r="E70" i="1"/>
  <c r="F70" i="1" s="1"/>
  <c r="G70" i="1" s="1"/>
  <c r="K70" i="1" s="1"/>
  <c r="Q70" i="1"/>
  <c r="E71" i="1"/>
  <c r="F71" i="1" s="1"/>
  <c r="G71" i="1" s="1"/>
  <c r="K71" i="1" s="1"/>
  <c r="Q71" i="1"/>
  <c r="E72" i="1"/>
  <c r="F72" i="1"/>
  <c r="G72" i="1" s="1"/>
  <c r="K72" i="1" s="1"/>
  <c r="Q72" i="1"/>
  <c r="E73" i="1"/>
  <c r="F73" i="1"/>
  <c r="G73" i="1" s="1"/>
  <c r="K73" i="1" s="1"/>
  <c r="Q73" i="1"/>
  <c r="E74" i="1"/>
  <c r="F74" i="1" s="1"/>
  <c r="G74" i="1" s="1"/>
  <c r="K74" i="1" s="1"/>
  <c r="Q74" i="1"/>
  <c r="E75" i="1"/>
  <c r="F75" i="1"/>
  <c r="G75" i="1" s="1"/>
  <c r="K75" i="1" s="1"/>
  <c r="Q75" i="1"/>
  <c r="E76" i="1"/>
  <c r="F76" i="1" s="1"/>
  <c r="G76" i="1" s="1"/>
  <c r="K76" i="1" s="1"/>
  <c r="Q76" i="1"/>
  <c r="E77" i="1"/>
  <c r="F77" i="1" s="1"/>
  <c r="G77" i="1" s="1"/>
  <c r="K77" i="1" s="1"/>
  <c r="Q77" i="1"/>
  <c r="E78" i="1"/>
  <c r="F78" i="1" s="1"/>
  <c r="G78" i="1" s="1"/>
  <c r="K78" i="1" s="1"/>
  <c r="Q78" i="1"/>
  <c r="E79" i="1"/>
  <c r="F79" i="1" s="1"/>
  <c r="G79" i="1" s="1"/>
  <c r="K79" i="1" s="1"/>
  <c r="Q79" i="1"/>
  <c r="E80" i="1"/>
  <c r="F80" i="1" s="1"/>
  <c r="G80" i="1" s="1"/>
  <c r="K80" i="1" s="1"/>
  <c r="Q80" i="1"/>
  <c r="E83" i="1"/>
  <c r="F83" i="1"/>
  <c r="G83" i="1" s="1"/>
  <c r="K83" i="1" s="1"/>
  <c r="Q83" i="1"/>
  <c r="E84" i="1"/>
  <c r="F84" i="1" s="1"/>
  <c r="G84" i="1" s="1"/>
  <c r="K84" i="1" s="1"/>
  <c r="Q84" i="1"/>
  <c r="E87" i="1"/>
  <c r="F87" i="1" s="1"/>
  <c r="G87" i="1" s="1"/>
  <c r="K87" i="1" s="1"/>
  <c r="Q87" i="1"/>
  <c r="E88" i="1"/>
  <c r="F88" i="1" s="1"/>
  <c r="G88" i="1" s="1"/>
  <c r="K88" i="1" s="1"/>
  <c r="Q88" i="1"/>
  <c r="E89" i="1"/>
  <c r="F89" i="1" s="1"/>
  <c r="G89" i="1" s="1"/>
  <c r="K89" i="1" s="1"/>
  <c r="Q89" i="1"/>
  <c r="E91" i="1"/>
  <c r="E85" i="2" s="1"/>
  <c r="Q91" i="1"/>
  <c r="E92" i="1"/>
  <c r="E86" i="2" s="1"/>
  <c r="Q92" i="1"/>
  <c r="E93" i="1"/>
  <c r="F93" i="1" s="1"/>
  <c r="G93" i="1" s="1"/>
  <c r="K93" i="1" s="1"/>
  <c r="Q93" i="1"/>
  <c r="E94" i="1"/>
  <c r="F94" i="1" s="1"/>
  <c r="G94" i="1" s="1"/>
  <c r="K94" i="1" s="1"/>
  <c r="Q94" i="1"/>
  <c r="E95" i="1"/>
  <c r="F95" i="1" s="1"/>
  <c r="G95" i="1" s="1"/>
  <c r="K95" i="1" s="1"/>
  <c r="Q95" i="1"/>
  <c r="E96" i="1"/>
  <c r="F96" i="1" s="1"/>
  <c r="G96" i="1" s="1"/>
  <c r="K96" i="1" s="1"/>
  <c r="Q96" i="1"/>
  <c r="E97" i="1"/>
  <c r="F97" i="1" s="1"/>
  <c r="G97" i="1" s="1"/>
  <c r="K97" i="1" s="1"/>
  <c r="Q97" i="1"/>
  <c r="E100" i="1"/>
  <c r="F100" i="1" s="1"/>
  <c r="G100" i="1" s="1"/>
  <c r="K100" i="1" s="1"/>
  <c r="Q100" i="1"/>
  <c r="E101" i="1"/>
  <c r="F101" i="1" s="1"/>
  <c r="G101" i="1" s="1"/>
  <c r="K101" i="1" s="1"/>
  <c r="Q101" i="1"/>
  <c r="E102" i="1"/>
  <c r="E94" i="2" s="1"/>
  <c r="Q102" i="1"/>
  <c r="E103" i="1"/>
  <c r="E95" i="2" s="1"/>
  <c r="Q103" i="1"/>
  <c r="E104" i="1"/>
  <c r="F104" i="1" s="1"/>
  <c r="G104" i="1" s="1"/>
  <c r="K104" i="1" s="1"/>
  <c r="Q104" i="1"/>
  <c r="E107" i="1"/>
  <c r="F107" i="1" s="1"/>
  <c r="G107" i="1" s="1"/>
  <c r="K107" i="1" s="1"/>
  <c r="Q107" i="1"/>
  <c r="E109" i="1"/>
  <c r="F109" i="1" s="1"/>
  <c r="G109" i="1" s="1"/>
  <c r="K109" i="1" s="1"/>
  <c r="Q109" i="1"/>
  <c r="E110" i="1"/>
  <c r="F110" i="1" s="1"/>
  <c r="G110" i="1" s="1"/>
  <c r="J110" i="1" s="1"/>
  <c r="Q110" i="1"/>
  <c r="E112" i="1"/>
  <c r="F112" i="1" s="1"/>
  <c r="U112" i="1" s="1"/>
  <c r="Q112" i="1"/>
  <c r="E113" i="1"/>
  <c r="F113" i="1" s="1"/>
  <c r="G113" i="1" s="1"/>
  <c r="K113" i="1" s="1"/>
  <c r="Q113" i="1"/>
  <c r="E116" i="1"/>
  <c r="F116" i="1" s="1"/>
  <c r="G116" i="1" s="1"/>
  <c r="K116" i="1" s="1"/>
  <c r="Q116" i="1"/>
  <c r="E117" i="1"/>
  <c r="F117" i="1" s="1"/>
  <c r="G117" i="1" s="1"/>
  <c r="K117" i="1" s="1"/>
  <c r="Q117" i="1"/>
  <c r="E118" i="1"/>
  <c r="F118" i="1" s="1"/>
  <c r="G118" i="1" s="1"/>
  <c r="K118" i="1" s="1"/>
  <c r="Q118" i="1"/>
  <c r="E120" i="1"/>
  <c r="F120" i="1" s="1"/>
  <c r="U120" i="1" s="1"/>
  <c r="Q120" i="1"/>
  <c r="E127" i="1"/>
  <c r="F127" i="1" s="1"/>
  <c r="G127" i="1" s="1"/>
  <c r="K127" i="1" s="1"/>
  <c r="Q127" i="1"/>
  <c r="E128" i="1"/>
  <c r="F128" i="1" s="1"/>
  <c r="G128" i="1" s="1"/>
  <c r="J128" i="1" s="1"/>
  <c r="Q128" i="1"/>
  <c r="E129" i="1"/>
  <c r="F129" i="1" s="1"/>
  <c r="G129" i="1" s="1"/>
  <c r="J129" i="1" s="1"/>
  <c r="Q129" i="1"/>
  <c r="E130" i="1"/>
  <c r="F130" i="1" s="1"/>
  <c r="G130" i="1" s="1"/>
  <c r="J130" i="1" s="1"/>
  <c r="Q130" i="1"/>
  <c r="E131" i="1"/>
  <c r="F131" i="1" s="1"/>
  <c r="G131" i="1" s="1"/>
  <c r="J131" i="1" s="1"/>
  <c r="Q131" i="1"/>
  <c r="E132" i="1"/>
  <c r="E69" i="2" s="1"/>
  <c r="Q132" i="1"/>
  <c r="E133" i="1"/>
  <c r="F133" i="1" s="1"/>
  <c r="G133" i="1" s="1"/>
  <c r="J133" i="1" s="1"/>
  <c r="Q133" i="1"/>
  <c r="E134" i="1"/>
  <c r="F134" i="1" s="1"/>
  <c r="U134" i="1" s="1"/>
  <c r="Q134" i="1"/>
  <c r="E135" i="1"/>
  <c r="F135" i="1" s="1"/>
  <c r="G135" i="1" s="1"/>
  <c r="J135" i="1" s="1"/>
  <c r="Q135" i="1"/>
  <c r="E136" i="1"/>
  <c r="F136" i="1" s="1"/>
  <c r="U136" i="1" s="1"/>
  <c r="Q136" i="1"/>
  <c r="E137" i="1"/>
  <c r="F137" i="1" s="1"/>
  <c r="G137" i="1" s="1"/>
  <c r="K137" i="1" s="1"/>
  <c r="Q137" i="1"/>
  <c r="E138" i="1"/>
  <c r="F138" i="1" s="1"/>
  <c r="G138" i="1" s="1"/>
  <c r="K138" i="1" s="1"/>
  <c r="Q138" i="1"/>
  <c r="E140" i="1"/>
  <c r="E76" i="2" s="1"/>
  <c r="Q140" i="1"/>
  <c r="E144" i="1"/>
  <c r="F144" i="1" s="1"/>
  <c r="G144" i="1" s="1"/>
  <c r="K144" i="1" s="1"/>
  <c r="Q144" i="1"/>
  <c r="E145" i="1"/>
  <c r="F145" i="1"/>
  <c r="G145" i="1" s="1"/>
  <c r="K145" i="1" s="1"/>
  <c r="Q145" i="1"/>
  <c r="E147" i="1"/>
  <c r="F147" i="1"/>
  <c r="G147" i="1" s="1"/>
  <c r="J147" i="1" s="1"/>
  <c r="Q147" i="1"/>
  <c r="E151" i="1"/>
  <c r="F151" i="1" s="1"/>
  <c r="G151" i="1" s="1"/>
  <c r="K151" i="1" s="1"/>
  <c r="Q151" i="1"/>
  <c r="E152" i="1"/>
  <c r="F152" i="1"/>
  <c r="G152" i="1" s="1"/>
  <c r="K152" i="1" s="1"/>
  <c r="Q152" i="1"/>
  <c r="E153" i="1"/>
  <c r="F153" i="1" s="1"/>
  <c r="G153" i="1" s="1"/>
  <c r="K153" i="1" s="1"/>
  <c r="Q153" i="1"/>
  <c r="E155" i="1"/>
  <c r="F155" i="1" s="1"/>
  <c r="G155" i="1" s="1"/>
  <c r="J155" i="1" s="1"/>
  <c r="Q155" i="1"/>
  <c r="E159" i="1"/>
  <c r="F159" i="1" s="1"/>
  <c r="G159" i="1" s="1"/>
  <c r="K159" i="1" s="1"/>
  <c r="Q159" i="1"/>
  <c r="E164" i="1"/>
  <c r="F164" i="1"/>
  <c r="G164" i="1" s="1"/>
  <c r="K164" i="1" s="1"/>
  <c r="Q164" i="1"/>
  <c r="E165" i="1"/>
  <c r="F165" i="1" s="1"/>
  <c r="G165" i="1" s="1"/>
  <c r="K165" i="1" s="1"/>
  <c r="Q165" i="1"/>
  <c r="E166" i="1"/>
  <c r="F166" i="1"/>
  <c r="G166" i="1" s="1"/>
  <c r="K166" i="1" s="1"/>
  <c r="Q166" i="1"/>
  <c r="E167" i="1"/>
  <c r="F167" i="1" s="1"/>
  <c r="G167" i="1" s="1"/>
  <c r="K167" i="1" s="1"/>
  <c r="Q167" i="1"/>
  <c r="E168" i="1"/>
  <c r="F168" i="1" s="1"/>
  <c r="G168" i="1" s="1"/>
  <c r="K168" i="1" s="1"/>
  <c r="Q168" i="1"/>
  <c r="A11" i="2"/>
  <c r="D11" i="2"/>
  <c r="G11" i="2"/>
  <c r="C11" i="2"/>
  <c r="E11" i="2"/>
  <c r="H11" i="2"/>
  <c r="B11" i="2"/>
  <c r="A12" i="2"/>
  <c r="B12" i="2"/>
  <c r="D12" i="2"/>
  <c r="G12" i="2"/>
  <c r="C12" i="2"/>
  <c r="E12" i="2"/>
  <c r="H12" i="2"/>
  <c r="A13" i="2"/>
  <c r="C13" i="2"/>
  <c r="E13" i="2"/>
  <c r="D13" i="2"/>
  <c r="G13" i="2"/>
  <c r="H13" i="2"/>
  <c r="B13" i="2"/>
  <c r="A14" i="2"/>
  <c r="D14" i="2"/>
  <c r="G14" i="2"/>
  <c r="C14" i="2"/>
  <c r="H14" i="2"/>
  <c r="B14" i="2"/>
  <c r="A15" i="2"/>
  <c r="D15" i="2"/>
  <c r="G15" i="2"/>
  <c r="C15" i="2"/>
  <c r="E15" i="2"/>
  <c r="H15" i="2"/>
  <c r="B15" i="2"/>
  <c r="A16" i="2"/>
  <c r="B16" i="2"/>
  <c r="D16" i="2"/>
  <c r="G16" i="2"/>
  <c r="C16" i="2"/>
  <c r="E16" i="2"/>
  <c r="H16" i="2"/>
  <c r="A17" i="2"/>
  <c r="C17" i="2"/>
  <c r="E17" i="2"/>
  <c r="D17" i="2"/>
  <c r="G17" i="2"/>
  <c r="H17" i="2"/>
  <c r="B17" i="2"/>
  <c r="A18" i="2"/>
  <c r="B18" i="2"/>
  <c r="C18" i="2"/>
  <c r="E18" i="2"/>
  <c r="D18" i="2"/>
  <c r="G18" i="2"/>
  <c r="H18" i="2"/>
  <c r="A19" i="2"/>
  <c r="B19" i="2"/>
  <c r="C19" i="2"/>
  <c r="D19" i="2"/>
  <c r="E19" i="2"/>
  <c r="G19" i="2"/>
  <c r="H19" i="2"/>
  <c r="A20" i="2"/>
  <c r="B20" i="2"/>
  <c r="D20" i="2"/>
  <c r="G20" i="2"/>
  <c r="C20" i="2"/>
  <c r="E20" i="2"/>
  <c r="H20" i="2"/>
  <c r="A21" i="2"/>
  <c r="C21" i="2"/>
  <c r="D21" i="2"/>
  <c r="G21" i="2"/>
  <c r="H21" i="2"/>
  <c r="B21" i="2"/>
  <c r="A22" i="2"/>
  <c r="D22" i="2"/>
  <c r="G22" i="2"/>
  <c r="C22" i="2"/>
  <c r="H22" i="2"/>
  <c r="B22" i="2"/>
  <c r="A23" i="2"/>
  <c r="D23" i="2"/>
  <c r="G23" i="2"/>
  <c r="C23" i="2"/>
  <c r="E23" i="2"/>
  <c r="H23" i="2"/>
  <c r="B23" i="2"/>
  <c r="A24" i="2"/>
  <c r="B24" i="2"/>
  <c r="D24" i="2"/>
  <c r="G24" i="2"/>
  <c r="C24" i="2"/>
  <c r="E24" i="2"/>
  <c r="H24" i="2"/>
  <c r="A25" i="2"/>
  <c r="C25" i="2"/>
  <c r="E25" i="2"/>
  <c r="D25" i="2"/>
  <c r="G25" i="2"/>
  <c r="H25" i="2"/>
  <c r="B25" i="2"/>
  <c r="A26" i="2"/>
  <c r="B26" i="2"/>
  <c r="C26" i="2"/>
  <c r="D26" i="2"/>
  <c r="G26" i="2"/>
  <c r="H26" i="2"/>
  <c r="A27" i="2"/>
  <c r="B27" i="2"/>
  <c r="C27" i="2"/>
  <c r="D27" i="2"/>
  <c r="G27" i="2"/>
  <c r="H27" i="2"/>
  <c r="A28" i="2"/>
  <c r="B28" i="2"/>
  <c r="D28" i="2"/>
  <c r="G28" i="2"/>
  <c r="C28" i="2"/>
  <c r="E28" i="2"/>
  <c r="H28" i="2"/>
  <c r="A29" i="2"/>
  <c r="C29" i="2"/>
  <c r="D29" i="2"/>
  <c r="G29" i="2"/>
  <c r="H29" i="2"/>
  <c r="B29" i="2"/>
  <c r="A30" i="2"/>
  <c r="D30" i="2"/>
  <c r="G30" i="2"/>
  <c r="C30" i="2"/>
  <c r="E30" i="2"/>
  <c r="H30" i="2"/>
  <c r="B30" i="2"/>
  <c r="A31" i="2"/>
  <c r="D31" i="2"/>
  <c r="G31" i="2"/>
  <c r="C31" i="2"/>
  <c r="H31" i="2"/>
  <c r="B31" i="2"/>
  <c r="A32" i="2"/>
  <c r="B32" i="2"/>
  <c r="D32" i="2"/>
  <c r="G32" i="2"/>
  <c r="C32" i="2"/>
  <c r="H32" i="2"/>
  <c r="A33" i="2"/>
  <c r="C33" i="2"/>
  <c r="E33" i="2"/>
  <c r="D33" i="2"/>
  <c r="G33" i="2"/>
  <c r="H33" i="2"/>
  <c r="B33" i="2"/>
  <c r="A34" i="2"/>
  <c r="B34" i="2"/>
  <c r="C34" i="2"/>
  <c r="D34" i="2"/>
  <c r="G34" i="2"/>
  <c r="H34" i="2"/>
  <c r="A35" i="2"/>
  <c r="B35" i="2"/>
  <c r="C35" i="2"/>
  <c r="D35" i="2"/>
  <c r="G35" i="2"/>
  <c r="H35" i="2"/>
  <c r="A36" i="2"/>
  <c r="B36" i="2"/>
  <c r="D36" i="2"/>
  <c r="G36" i="2"/>
  <c r="C36" i="2"/>
  <c r="H36" i="2"/>
  <c r="A37" i="2"/>
  <c r="C37" i="2"/>
  <c r="E37" i="2"/>
  <c r="D37" i="2"/>
  <c r="G37" i="2"/>
  <c r="H37" i="2"/>
  <c r="B37" i="2"/>
  <c r="A38" i="2"/>
  <c r="D38" i="2"/>
  <c r="G38" i="2"/>
  <c r="C38" i="2"/>
  <c r="E38" i="2"/>
  <c r="H38" i="2"/>
  <c r="B38" i="2"/>
  <c r="A39" i="2"/>
  <c r="D39" i="2"/>
  <c r="G39" i="2"/>
  <c r="C39" i="2"/>
  <c r="H39" i="2"/>
  <c r="B39" i="2"/>
  <c r="A40" i="2"/>
  <c r="B40" i="2"/>
  <c r="D40" i="2"/>
  <c r="G40" i="2"/>
  <c r="C40" i="2"/>
  <c r="H40" i="2"/>
  <c r="A41" i="2"/>
  <c r="C41" i="2"/>
  <c r="D41" i="2"/>
  <c r="G41" i="2"/>
  <c r="H41" i="2"/>
  <c r="B41" i="2"/>
  <c r="A42" i="2"/>
  <c r="B42" i="2"/>
  <c r="C42" i="2"/>
  <c r="D42" i="2"/>
  <c r="G42" i="2"/>
  <c r="H42" i="2"/>
  <c r="A43" i="2"/>
  <c r="B43" i="2"/>
  <c r="C43" i="2"/>
  <c r="D43" i="2"/>
  <c r="E43" i="2"/>
  <c r="G43" i="2"/>
  <c r="H43" i="2"/>
  <c r="A44" i="2"/>
  <c r="B44" i="2"/>
  <c r="D44" i="2"/>
  <c r="G44" i="2"/>
  <c r="C44" i="2"/>
  <c r="E44" i="2"/>
  <c r="H44" i="2"/>
  <c r="A45" i="2"/>
  <c r="C45" i="2"/>
  <c r="E45" i="2"/>
  <c r="D45" i="2"/>
  <c r="G45" i="2"/>
  <c r="H45" i="2"/>
  <c r="B45" i="2"/>
  <c r="A46" i="2"/>
  <c r="D46" i="2"/>
  <c r="G46" i="2"/>
  <c r="C46" i="2"/>
  <c r="E46" i="2"/>
  <c r="H46" i="2"/>
  <c r="B46" i="2"/>
  <c r="A47" i="2"/>
  <c r="D47" i="2"/>
  <c r="G47" i="2"/>
  <c r="C47" i="2"/>
  <c r="E47" i="2"/>
  <c r="H47" i="2"/>
  <c r="B47" i="2"/>
  <c r="A48" i="2"/>
  <c r="B48" i="2"/>
  <c r="D48" i="2"/>
  <c r="G48" i="2"/>
  <c r="C48" i="2"/>
  <c r="H48" i="2"/>
  <c r="A49" i="2"/>
  <c r="C49" i="2"/>
  <c r="D49" i="2"/>
  <c r="G49" i="2"/>
  <c r="H49" i="2"/>
  <c r="B49" i="2"/>
  <c r="A50" i="2"/>
  <c r="B50" i="2"/>
  <c r="C50" i="2"/>
  <c r="E50" i="2"/>
  <c r="D50" i="2"/>
  <c r="G50" i="2"/>
  <c r="H50" i="2"/>
  <c r="A51" i="2"/>
  <c r="B51" i="2"/>
  <c r="C51" i="2"/>
  <c r="D51" i="2"/>
  <c r="E51" i="2"/>
  <c r="G51" i="2"/>
  <c r="H51" i="2"/>
  <c r="A52" i="2"/>
  <c r="B52" i="2"/>
  <c r="D52" i="2"/>
  <c r="G52" i="2"/>
  <c r="C52" i="2"/>
  <c r="E52" i="2"/>
  <c r="H52" i="2"/>
  <c r="A53" i="2"/>
  <c r="C53" i="2"/>
  <c r="E53" i="2"/>
  <c r="D53" i="2"/>
  <c r="G53" i="2"/>
  <c r="H53" i="2"/>
  <c r="B53" i="2"/>
  <c r="A54" i="2"/>
  <c r="D54" i="2"/>
  <c r="G54" i="2"/>
  <c r="C54" i="2"/>
  <c r="E54" i="2"/>
  <c r="H54" i="2"/>
  <c r="B54" i="2"/>
  <c r="A55" i="2"/>
  <c r="D55" i="2"/>
  <c r="G55" i="2"/>
  <c r="C55" i="2"/>
  <c r="E55" i="2"/>
  <c r="H55" i="2"/>
  <c r="B55" i="2"/>
  <c r="A56" i="2"/>
  <c r="B56" i="2"/>
  <c r="D56" i="2"/>
  <c r="G56" i="2"/>
  <c r="C56" i="2"/>
  <c r="H56" i="2"/>
  <c r="A57" i="2"/>
  <c r="C57" i="2"/>
  <c r="E57" i="2"/>
  <c r="D57" i="2"/>
  <c r="G57" i="2"/>
  <c r="H57" i="2"/>
  <c r="B57" i="2"/>
  <c r="A58" i="2"/>
  <c r="C58" i="2"/>
  <c r="D58" i="2"/>
  <c r="F58" i="2"/>
  <c r="G58" i="2"/>
  <c r="H58" i="2"/>
  <c r="B58" i="2"/>
  <c r="A59" i="2"/>
  <c r="C59" i="2"/>
  <c r="D59" i="2"/>
  <c r="F59" i="2"/>
  <c r="G59" i="2"/>
  <c r="H59" i="2"/>
  <c r="B59" i="2"/>
  <c r="A60" i="2"/>
  <c r="C60" i="2"/>
  <c r="E60" i="2"/>
  <c r="D60" i="2"/>
  <c r="F60" i="2"/>
  <c r="G60" i="2"/>
  <c r="H60" i="2"/>
  <c r="B60" i="2"/>
  <c r="A61" i="2"/>
  <c r="C61" i="2"/>
  <c r="D61" i="2"/>
  <c r="F61" i="2"/>
  <c r="G61" i="2"/>
  <c r="H61" i="2"/>
  <c r="B61" i="2"/>
  <c r="A62" i="2"/>
  <c r="C62" i="2"/>
  <c r="E62" i="2"/>
  <c r="D62" i="2"/>
  <c r="F62" i="2"/>
  <c r="G62" i="2"/>
  <c r="H62" i="2"/>
  <c r="B62" i="2"/>
  <c r="A63" i="2"/>
  <c r="B63" i="2"/>
  <c r="C63" i="2"/>
  <c r="D63" i="2"/>
  <c r="G63" i="2"/>
  <c r="H63" i="2"/>
  <c r="A64" i="2"/>
  <c r="B64" i="2"/>
  <c r="C64" i="2"/>
  <c r="D64" i="2"/>
  <c r="E64" i="2"/>
  <c r="G64" i="2"/>
  <c r="H64" i="2"/>
  <c r="A65" i="2"/>
  <c r="B65" i="2"/>
  <c r="D65" i="2"/>
  <c r="G65" i="2"/>
  <c r="C65" i="2"/>
  <c r="H65" i="2"/>
  <c r="A66" i="2"/>
  <c r="C66" i="2"/>
  <c r="D66" i="2"/>
  <c r="G66" i="2"/>
  <c r="H66" i="2"/>
  <c r="B66" i="2"/>
  <c r="A67" i="2"/>
  <c r="D67" i="2"/>
  <c r="G67" i="2"/>
  <c r="C67" i="2"/>
  <c r="E67" i="2"/>
  <c r="H67" i="2"/>
  <c r="B67" i="2"/>
  <c r="A68" i="2"/>
  <c r="D68" i="2"/>
  <c r="G68" i="2"/>
  <c r="C68" i="2"/>
  <c r="H68" i="2"/>
  <c r="B68" i="2"/>
  <c r="A69" i="2"/>
  <c r="B69" i="2"/>
  <c r="D69" i="2"/>
  <c r="G69" i="2"/>
  <c r="C69" i="2"/>
  <c r="H69" i="2"/>
  <c r="A70" i="2"/>
  <c r="B70" i="2"/>
  <c r="C70" i="2"/>
  <c r="E70" i="2"/>
  <c r="D70" i="2"/>
  <c r="G70" i="2"/>
  <c r="H70" i="2"/>
  <c r="A71" i="2"/>
  <c r="B71" i="2"/>
  <c r="C71" i="2"/>
  <c r="D71" i="2"/>
  <c r="G71" i="2"/>
  <c r="H71" i="2"/>
  <c r="A72" i="2"/>
  <c r="B72" i="2"/>
  <c r="C72" i="2"/>
  <c r="D72" i="2"/>
  <c r="G72" i="2"/>
  <c r="H72" i="2"/>
  <c r="A73" i="2"/>
  <c r="B73" i="2"/>
  <c r="D73" i="2"/>
  <c r="G73" i="2"/>
  <c r="C73" i="2"/>
  <c r="H73" i="2"/>
  <c r="A74" i="2"/>
  <c r="C74" i="2"/>
  <c r="D74" i="2"/>
  <c r="G74" i="2"/>
  <c r="H74" i="2"/>
  <c r="B74" i="2"/>
  <c r="A75" i="2"/>
  <c r="D75" i="2"/>
  <c r="G75" i="2"/>
  <c r="C75" i="2"/>
  <c r="H75" i="2"/>
  <c r="B75" i="2"/>
  <c r="A76" i="2"/>
  <c r="D76" i="2"/>
  <c r="G76" i="2"/>
  <c r="C76" i="2"/>
  <c r="H76" i="2"/>
  <c r="B76" i="2"/>
  <c r="A77" i="2"/>
  <c r="B77" i="2"/>
  <c r="D77" i="2"/>
  <c r="G77" i="2"/>
  <c r="C77" i="2"/>
  <c r="E77" i="2"/>
  <c r="H77" i="2"/>
  <c r="A78" i="2"/>
  <c r="B78" i="2"/>
  <c r="C78" i="2"/>
  <c r="E78" i="2"/>
  <c r="D78" i="2"/>
  <c r="G78" i="2"/>
  <c r="H78" i="2"/>
  <c r="A79" i="2"/>
  <c r="B79" i="2"/>
  <c r="C79" i="2"/>
  <c r="D79" i="2"/>
  <c r="G79" i="2"/>
  <c r="H79" i="2"/>
  <c r="A80" i="2"/>
  <c r="B80" i="2"/>
  <c r="C80" i="2"/>
  <c r="D80" i="2"/>
  <c r="G80" i="2"/>
  <c r="H80" i="2"/>
  <c r="A81" i="2"/>
  <c r="B81" i="2"/>
  <c r="C81" i="2"/>
  <c r="E81" i="2"/>
  <c r="D81" i="2"/>
  <c r="G81" i="2"/>
  <c r="H81" i="2"/>
  <c r="A82" i="2"/>
  <c r="C82" i="2"/>
  <c r="E82" i="2"/>
  <c r="D82" i="2"/>
  <c r="G82" i="2"/>
  <c r="H82" i="2"/>
  <c r="B82" i="2"/>
  <c r="A83" i="2"/>
  <c r="D83" i="2"/>
  <c r="G83" i="2"/>
  <c r="C83" i="2"/>
  <c r="H83" i="2"/>
  <c r="B83" i="2"/>
  <c r="A84" i="2"/>
  <c r="D84" i="2"/>
  <c r="E84" i="2"/>
  <c r="G84" i="2"/>
  <c r="C84" i="2"/>
  <c r="H84" i="2"/>
  <c r="B84" i="2"/>
  <c r="A85" i="2"/>
  <c r="D85" i="2"/>
  <c r="G85" i="2"/>
  <c r="C85" i="2"/>
  <c r="H85" i="2"/>
  <c r="B85" i="2"/>
  <c r="A86" i="2"/>
  <c r="B86" i="2"/>
  <c r="C86" i="2"/>
  <c r="D86" i="2"/>
  <c r="G86" i="2"/>
  <c r="H86" i="2"/>
  <c r="A87" i="2"/>
  <c r="B87" i="2"/>
  <c r="C87" i="2"/>
  <c r="D87" i="2"/>
  <c r="E87" i="2"/>
  <c r="G87" i="2"/>
  <c r="H87" i="2"/>
  <c r="A88" i="2"/>
  <c r="C88" i="2"/>
  <c r="E88" i="2"/>
  <c r="D88" i="2"/>
  <c r="G88" i="2"/>
  <c r="H88" i="2"/>
  <c r="B88" i="2"/>
  <c r="A89" i="2"/>
  <c r="C89" i="2"/>
  <c r="E89" i="2"/>
  <c r="D89" i="2"/>
  <c r="G89" i="2"/>
  <c r="H89" i="2"/>
  <c r="B89" i="2"/>
  <c r="A90" i="2"/>
  <c r="B90" i="2"/>
  <c r="D90" i="2"/>
  <c r="G90" i="2"/>
  <c r="C90" i="2"/>
  <c r="E90" i="2"/>
  <c r="H90" i="2"/>
  <c r="A91" i="2"/>
  <c r="B91" i="2"/>
  <c r="D91" i="2"/>
  <c r="G91" i="2"/>
  <c r="C91" i="2"/>
  <c r="E91" i="2"/>
  <c r="H91" i="2"/>
  <c r="A92" i="2"/>
  <c r="C92" i="2"/>
  <c r="D92" i="2"/>
  <c r="G92" i="2"/>
  <c r="H92" i="2"/>
  <c r="B92" i="2"/>
  <c r="A93" i="2"/>
  <c r="C93" i="2"/>
  <c r="E93" i="2"/>
  <c r="D93" i="2"/>
  <c r="G93" i="2"/>
  <c r="H93" i="2"/>
  <c r="B93" i="2"/>
  <c r="A94" i="2"/>
  <c r="B94" i="2"/>
  <c r="D94" i="2"/>
  <c r="G94" i="2"/>
  <c r="C94" i="2"/>
  <c r="H94" i="2"/>
  <c r="A95" i="2"/>
  <c r="B95" i="2"/>
  <c r="D95" i="2"/>
  <c r="G95" i="2"/>
  <c r="C95" i="2"/>
  <c r="H95" i="2"/>
  <c r="A96" i="2"/>
  <c r="C96" i="2"/>
  <c r="E96" i="2"/>
  <c r="D96" i="2"/>
  <c r="G96" i="2"/>
  <c r="H96" i="2"/>
  <c r="B96" i="2"/>
  <c r="A97" i="2"/>
  <c r="C97" i="2"/>
  <c r="E97" i="2"/>
  <c r="D97" i="2"/>
  <c r="G97" i="2"/>
  <c r="H97" i="2"/>
  <c r="B97" i="2"/>
  <c r="A98" i="2"/>
  <c r="B98" i="2"/>
  <c r="D98" i="2"/>
  <c r="G98" i="2"/>
  <c r="C98" i="2"/>
  <c r="E98" i="2"/>
  <c r="H98" i="2"/>
  <c r="A99" i="2"/>
  <c r="B99" i="2"/>
  <c r="D99" i="2"/>
  <c r="G99" i="2"/>
  <c r="C99" i="2"/>
  <c r="E99" i="2"/>
  <c r="H99" i="2"/>
  <c r="A100" i="2"/>
  <c r="C100" i="2"/>
  <c r="E100" i="2"/>
  <c r="D100" i="2"/>
  <c r="G100" i="2"/>
  <c r="H100" i="2"/>
  <c r="B100" i="2"/>
  <c r="E65" i="2" l="1"/>
  <c r="E61" i="2"/>
  <c r="E59" i="2"/>
  <c r="E36" i="2"/>
  <c r="E35" i="2"/>
  <c r="E34" i="2"/>
  <c r="F103" i="1"/>
  <c r="G103" i="1" s="1"/>
  <c r="K103" i="1" s="1"/>
  <c r="F92" i="1"/>
  <c r="G92" i="1" s="1"/>
  <c r="K92" i="1" s="1"/>
  <c r="F65" i="1"/>
  <c r="G65" i="1" s="1"/>
  <c r="K65" i="1" s="1"/>
  <c r="F53" i="1"/>
  <c r="G53" i="1" s="1"/>
  <c r="K53" i="1" s="1"/>
  <c r="F47" i="1"/>
  <c r="G47" i="1" s="1"/>
  <c r="K47" i="1" s="1"/>
  <c r="E73" i="2"/>
  <c r="E71" i="2"/>
  <c r="E29" i="2"/>
  <c r="E72" i="2"/>
  <c r="F102" i="1"/>
  <c r="G102" i="1" s="1"/>
  <c r="K102" i="1" s="1"/>
  <c r="F34" i="1"/>
  <c r="G34" i="1" s="1"/>
  <c r="K34" i="1" s="1"/>
  <c r="E66" i="2"/>
  <c r="E74" i="2"/>
  <c r="E63" i="2"/>
  <c r="E41" i="2"/>
  <c r="E26" i="2"/>
  <c r="E79" i="2"/>
  <c r="E49" i="2"/>
  <c r="E42" i="2"/>
  <c r="E58" i="2"/>
  <c r="F140" i="1"/>
  <c r="G140" i="1" s="1"/>
  <c r="J140" i="1" s="1"/>
  <c r="F132" i="1"/>
  <c r="U132" i="1" s="1"/>
  <c r="F91" i="1"/>
  <c r="G91" i="1" s="1"/>
  <c r="K91" i="1" s="1"/>
  <c r="F68" i="1"/>
  <c r="F58" i="1"/>
  <c r="G58" i="1" s="1"/>
  <c r="K58" i="1" s="1"/>
  <c r="F42" i="1"/>
  <c r="G42" i="1" s="1"/>
  <c r="E83" i="2"/>
  <c r="E75" i="2"/>
  <c r="E56" i="2"/>
  <c r="E48" i="2"/>
  <c r="E31" i="2"/>
  <c r="E68" i="2"/>
  <c r="E21" i="2"/>
  <c r="E92" i="2"/>
  <c r="C12" i="1"/>
  <c r="C11" i="1"/>
  <c r="O193" i="1" l="1"/>
  <c r="O192" i="1"/>
  <c r="O191" i="1"/>
  <c r="O194" i="1"/>
  <c r="O121" i="1"/>
  <c r="O179" i="1"/>
  <c r="O124" i="1"/>
  <c r="O182" i="1"/>
  <c r="O139" i="1"/>
  <c r="O185" i="1"/>
  <c r="O143" i="1"/>
  <c r="O188" i="1"/>
  <c r="O73" i="1"/>
  <c r="O109" i="1"/>
  <c r="O96" i="1"/>
  <c r="O47" i="1"/>
  <c r="O71" i="1"/>
  <c r="O40" i="1"/>
  <c r="O107" i="1"/>
  <c r="O49" i="1"/>
  <c r="O24" i="1"/>
  <c r="O45" i="1"/>
  <c r="O78" i="1"/>
  <c r="O127" i="1"/>
  <c r="O35" i="1"/>
  <c r="O57" i="1"/>
  <c r="O28" i="1"/>
  <c r="O55" i="1"/>
  <c r="O132" i="1"/>
  <c r="O66" i="1"/>
  <c r="O125" i="1"/>
  <c r="O183" i="1"/>
  <c r="O141" i="1"/>
  <c r="O186" i="1"/>
  <c r="O146" i="1"/>
  <c r="O189" i="1"/>
  <c r="O150" i="1"/>
  <c r="O196" i="1"/>
  <c r="O135" i="1"/>
  <c r="O33" i="1"/>
  <c r="O69" i="1"/>
  <c r="O77" i="1"/>
  <c r="O130" i="1"/>
  <c r="O83" i="1"/>
  <c r="O91" i="1"/>
  <c r="O79" i="1"/>
  <c r="O22" i="1"/>
  <c r="O52" i="1"/>
  <c r="O157" i="1"/>
  <c r="O82" i="1"/>
  <c r="O161" i="1"/>
  <c r="O90" i="1"/>
  <c r="O169" i="1"/>
  <c r="O105" i="1"/>
  <c r="O56" i="1"/>
  <c r="O88" i="1"/>
  <c r="O74" i="1"/>
  <c r="O27" i="1"/>
  <c r="O21" i="1"/>
  <c r="O144" i="1"/>
  <c r="O50" i="1"/>
  <c r="O46" i="1"/>
  <c r="O111" i="1"/>
  <c r="O64" i="1"/>
  <c r="O112" i="1"/>
  <c r="O118" i="1"/>
  <c r="O142" i="1"/>
  <c r="O187" i="1"/>
  <c r="O148" i="1"/>
  <c r="O190" i="1"/>
  <c r="O154" i="1"/>
  <c r="O197" i="1"/>
  <c r="O158" i="1"/>
  <c r="O166" i="1"/>
  <c r="O167" i="1"/>
  <c r="O80" i="1"/>
  <c r="C15" i="1"/>
  <c r="C18" i="1" s="1"/>
  <c r="O67" i="1"/>
  <c r="O134" i="1"/>
  <c r="O97" i="1"/>
  <c r="O128" i="1"/>
  <c r="O89" i="1"/>
  <c r="O110" i="1"/>
  <c r="O32" i="1"/>
  <c r="O53" i="1"/>
  <c r="O104" i="1"/>
  <c r="O155" i="1"/>
  <c r="O172" i="1"/>
  <c r="O29" i="1"/>
  <c r="O152" i="1"/>
  <c r="O100" i="1"/>
  <c r="O175" i="1"/>
  <c r="O184" i="1"/>
  <c r="O159" i="1"/>
  <c r="O153" i="1"/>
  <c r="O26" i="1"/>
  <c r="O149" i="1"/>
  <c r="O195" i="1"/>
  <c r="O156" i="1"/>
  <c r="O81" i="1"/>
  <c r="O160" i="1"/>
  <c r="O86" i="1"/>
  <c r="O163" i="1"/>
  <c r="O25" i="1"/>
  <c r="O54" i="1"/>
  <c r="O145" i="1"/>
  <c r="O113" i="1"/>
  <c r="O23" i="1"/>
  <c r="O51" i="1"/>
  <c r="O165" i="1"/>
  <c r="O75" i="1"/>
  <c r="O30" i="1"/>
  <c r="O117" i="1"/>
  <c r="O140" i="1"/>
  <c r="O62" i="1"/>
  <c r="O92" i="1"/>
  <c r="O147" i="1"/>
  <c r="O60" i="1"/>
  <c r="O58" i="1"/>
  <c r="O31" i="1"/>
  <c r="O168" i="1"/>
  <c r="O178" i="1"/>
  <c r="O181" i="1"/>
  <c r="O43" i="1"/>
  <c r="O37" i="1"/>
  <c r="O68" i="1"/>
  <c r="O72" i="1"/>
  <c r="O85" i="1"/>
  <c r="O162" i="1"/>
  <c r="O98" i="1"/>
  <c r="O170" i="1"/>
  <c r="O106" i="1"/>
  <c r="O173" i="1"/>
  <c r="O114" i="1"/>
  <c r="O176" i="1"/>
  <c r="O95" i="1"/>
  <c r="O120" i="1"/>
  <c r="O59" i="1"/>
  <c r="O63" i="1"/>
  <c r="O93" i="1"/>
  <c r="O61" i="1"/>
  <c r="O39" i="1"/>
  <c r="O129" i="1"/>
  <c r="O36" i="1"/>
  <c r="O65" i="1"/>
  <c r="O102" i="1"/>
  <c r="O138" i="1"/>
  <c r="O48" i="1"/>
  <c r="O76" i="1"/>
  <c r="O133" i="1"/>
  <c r="O99" i="1"/>
  <c r="O171" i="1"/>
  <c r="O108" i="1"/>
  <c r="O174" i="1"/>
  <c r="O115" i="1"/>
  <c r="O177" i="1"/>
  <c r="O122" i="1"/>
  <c r="O180" i="1"/>
  <c r="O151" i="1"/>
  <c r="O34" i="1"/>
  <c r="O38" i="1"/>
  <c r="O101" i="1"/>
  <c r="O137" i="1"/>
  <c r="O41" i="1"/>
  <c r="O116" i="1"/>
  <c r="O94" i="1"/>
  <c r="O70" i="1"/>
  <c r="O103" i="1"/>
  <c r="O164" i="1"/>
  <c r="O42" i="1"/>
  <c r="O84" i="1"/>
  <c r="O131" i="1"/>
  <c r="O119" i="1"/>
  <c r="O123" i="1"/>
  <c r="O126" i="1"/>
  <c r="O87" i="1"/>
  <c r="O136" i="1"/>
  <c r="O44" i="1"/>
  <c r="C16" i="1"/>
  <c r="D18" i="1" s="1"/>
  <c r="K42" i="1"/>
  <c r="F18" i="1" l="1"/>
  <c r="F19" i="1" s="1"/>
</calcChain>
</file>

<file path=xl/sharedStrings.xml><?xml version="1.0" encoding="utf-8"?>
<sst xmlns="http://schemas.openxmlformats.org/spreadsheetml/2006/main" count="1189" uniqueCount="393">
  <si>
    <t>DW UMa / GSC 03822-00464</t>
  </si>
  <si>
    <t>System Type:</t>
  </si>
  <si>
    <t>EB</t>
  </si>
  <si>
    <t>Eclipsing cataclismic variable</t>
  </si>
  <si>
    <t>http://cfa-www.harvard.edu/iauc/04900/04971.html#Item1</t>
  </si>
  <si>
    <t>GCVS 4 Eph.</t>
  </si>
  <si>
    <t>not avail.</t>
  </si>
  <si>
    <t>My time zone &gt;&gt;&gt;&gt;&gt;</t>
  </si>
  <si>
    <t>(PST=8, PDT=MDT=7, MDT=CST=6, etc.)</t>
  </si>
  <si>
    <t>--- Working ----</t>
  </si>
  <si>
    <t>but the secondary eclipses ive trouble.</t>
  </si>
  <si>
    <t>Epoch =</t>
  </si>
  <si>
    <t>IBVS 5434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</si>
  <si>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</si>
  <si>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</si>
  <si>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</si>
  <si>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</si>
  <si>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</si>
  <si>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</si>
  <si>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</si>
  <si>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</si>
  <si>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</si>
  <si>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</si>
  <si>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</si>
  <si>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</si>
  <si>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</si>
  <si>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</si>
  <si>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</si>
  <si>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</si>
  <si>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</si>
  <si>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</si>
  <si>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</si>
  <si>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</si>
  <si>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</si>
  <si>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</si>
  <si>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</si>
  <si>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</si>
  <si>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</si>
  <si>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</si>
  <si>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</si>
  <si>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</si>
  <si>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</si>
  <si>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</si>
  <si>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Misc</t>
  </si>
  <si>
    <t>Lin Fit</t>
  </si>
  <si>
    <t>Q. Fit</t>
  </si>
  <si>
    <t>Date</t>
  </si>
  <si>
    <t>BAD</t>
  </si>
  <si>
    <t>IBVS 4967</t>
  </si>
  <si>
    <t>I</t>
  </si>
  <si>
    <t>IBVS 5206</t>
  </si>
  <si>
    <t>IBVS 5579</t>
  </si>
  <si>
    <t>IBVS 5313</t>
  </si>
  <si>
    <t>II:</t>
  </si>
  <si>
    <t>IBVS 5684</t>
  </si>
  <si>
    <t>IBVS 5753</t>
  </si>
  <si>
    <t>II?</t>
  </si>
  <si>
    <t>IBVS 5731</t>
  </si>
  <si>
    <t>VSB 45 </t>
  </si>
  <si>
    <t>IBVS 5835</t>
  </si>
  <si>
    <t>VSB 48 </t>
  </si>
  <si>
    <t>IBVS 5874</t>
  </si>
  <si>
    <t>IBVS 5894</t>
  </si>
  <si>
    <t>IBVS 5979</t>
  </si>
  <si>
    <t>IBVS 5959</t>
  </si>
  <si>
    <t>OEJV 0160</t>
  </si>
  <si>
    <t>IBVS 6010</t>
  </si>
  <si>
    <t>IBVS 6070</t>
  </si>
  <si>
    <t>OEJV 0165</t>
  </si>
  <si>
    <t>9,00E-05</t>
  </si>
  <si>
    <t>IBVS 6084</t>
  </si>
  <si>
    <t>OEJV 0168</t>
  </si>
  <si>
    <t>IBVS 6149</t>
  </si>
  <si>
    <t>OEJV 0179</t>
  </si>
  <si>
    <t>OEJV 0211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</si>
  <si>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</si>
  <si>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</si>
  <si>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</si>
  <si>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</si>
  <si>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</si>
  <si>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</si>
  <si>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</si>
  <si>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2451675.3726 </t>
  </si>
  <si>
    <t> 10.05.2000 20:56 </t>
  </si>
  <si>
    <t> 0.0002 </t>
  </si>
  <si>
    <t>E </t>
  </si>
  <si>
    <t>?</t>
  </si>
  <si>
    <t> T.Borkovits </t>
  </si>
  <si>
    <t>IBVS 4967 </t>
  </si>
  <si>
    <t>2451675.5090 </t>
  </si>
  <si>
    <t> 11.05.2000 00:12 </t>
  </si>
  <si>
    <t> 0.0000 </t>
  </si>
  <si>
    <t>2452298.4349 </t>
  </si>
  <si>
    <t> 23.01.2002 22:26 </t>
  </si>
  <si>
    <t> 0.0001 </t>
  </si>
  <si>
    <t>G</t>
  </si>
  <si>
    <t>IBVS 5313 </t>
  </si>
  <si>
    <t>2452298.5708 </t>
  </si>
  <si>
    <t> 24.01.2002 01:41 </t>
  </si>
  <si>
    <t> -0.0006 </t>
  </si>
  <si>
    <t>2452345.3660 </t>
  </si>
  <si>
    <t> 11.03.2002 20:47 </t>
  </si>
  <si>
    <t> 0.0068 </t>
  </si>
  <si>
    <t> T.Borkovits et al. </t>
  </si>
  <si>
    <t>IBVS 5579 </t>
  </si>
  <si>
    <t>2452345.4272 </t>
  </si>
  <si>
    <t> 11.03.2002 22:15 </t>
  </si>
  <si>
    <t> -0.0003 </t>
  </si>
  <si>
    <t>2452345.5638 </t>
  </si>
  <si>
    <t> 12.03.2002 01:31 </t>
  </si>
  <si>
    <t>2452347.4769 </t>
  </si>
  <si>
    <t> 13.03.2002 23:26 </t>
  </si>
  <si>
    <t> 0.0003 </t>
  </si>
  <si>
    <t>R</t>
  </si>
  <si>
    <t>2452347.6132 </t>
  </si>
  <si>
    <t> 14.03.2002 02:43 </t>
  </si>
  <si>
    <t>2452366.3283 </t>
  </si>
  <si>
    <t> 01.04.2002 19:52 </t>
  </si>
  <si>
    <t>2452607.5755 </t>
  </si>
  <si>
    <t> 29.11.2002 01:48 </t>
  </si>
  <si>
    <t>IBVS 5434 </t>
  </si>
  <si>
    <t>2452709.3477 </t>
  </si>
  <si>
    <t> 10.03.2003 20:20 </t>
  </si>
  <si>
    <t> 0.0004 </t>
  </si>
  <si>
    <t>2452716.3139 </t>
  </si>
  <si>
    <t> 17.03.2003 19:32 </t>
  </si>
  <si>
    <t> -0.0004 </t>
  </si>
  <si>
    <t>2452716.4508 </t>
  </si>
  <si>
    <t> 17.03.2003 22:49 </t>
  </si>
  <si>
    <t> -0.0001 </t>
  </si>
  <si>
    <t>2452716.5871 </t>
  </si>
  <si>
    <t> 18.03.2003 02:05 </t>
  </si>
  <si>
    <t>2452721.6418 </t>
  </si>
  <si>
    <t> 23.03.2003 03:24 </t>
  </si>
  <si>
    <t>2452730.3851 </t>
  </si>
  <si>
    <t> 31.03.2003 21:14 </t>
  </si>
  <si>
    <t>2452730.5215 </t>
  </si>
  <si>
    <t> 01.04.2003 00:30 </t>
  </si>
  <si>
    <t>2453036.6561 </t>
  </si>
  <si>
    <t> 01.02.2004 03:44 </t>
  </si>
  <si>
    <t> -0.0005 </t>
  </si>
  <si>
    <t> I.Biro et al. </t>
  </si>
  <si>
    <t>IBVS 5684 </t>
  </si>
  <si>
    <t>2453080.5071 </t>
  </si>
  <si>
    <t> 16.03.2004 00:10 </t>
  </si>
  <si>
    <t> -0.0002 </t>
  </si>
  <si>
    <t>IBVS 5753 </t>
  </si>
  <si>
    <t>2453080.6434 </t>
  </si>
  <si>
    <t> 16.03.2004 03:26 </t>
  </si>
  <si>
    <t>2453095.3973 </t>
  </si>
  <si>
    <t> 30.03.2004 21:32 </t>
  </si>
  <si>
    <t>2453375.5770 </t>
  </si>
  <si>
    <t> 05.01.2005 01:50 </t>
  </si>
  <si>
    <t>2453375.6520 </t>
  </si>
  <si>
    <t> 05.01.2005 03:38 </t>
  </si>
  <si>
    <t> 0.0062 </t>
  </si>
  <si>
    <t>2453407.4068 </t>
  </si>
  <si>
    <t> 05.02.2005 21:45 </t>
  </si>
  <si>
    <t> -0.0000 </t>
  </si>
  <si>
    <t>C </t>
  </si>
  <si>
    <t>-I</t>
  </si>
  <si>
    <t> C.&amp; M.Rätz </t>
  </si>
  <si>
    <t>BAVM 178 </t>
  </si>
  <si>
    <t>2453437.3241 </t>
  </si>
  <si>
    <t> 07.03.2005 19:46 </t>
  </si>
  <si>
    <t>6861</t>
  </si>
  <si>
    <t> 0.0005 </t>
  </si>
  <si>
    <t>2453443.4711 </t>
  </si>
  <si>
    <t> 13.03.2005 23:18 </t>
  </si>
  <si>
    <t>6906</t>
  </si>
  <si>
    <t>2453443.6082 </t>
  </si>
  <si>
    <t> 14.03.2005 02:35 </t>
  </si>
  <si>
    <t>6907</t>
  </si>
  <si>
    <t> 0.0007 </t>
  </si>
  <si>
    <t>2453451.3942 </t>
  </si>
  <si>
    <t> 21.03.2005 21:27 </t>
  </si>
  <si>
    <t>6964</t>
  </si>
  <si>
    <t>2453465.4021 </t>
  </si>
  <si>
    <t> 04.04.2005 21:39 </t>
  </si>
  <si>
    <t>7066.5</t>
  </si>
  <si>
    <t> 0.0058 </t>
  </si>
  <si>
    <t>2453465.4652 </t>
  </si>
  <si>
    <t> 04.04.2005 23:09 </t>
  </si>
  <si>
    <t>7067</t>
  </si>
  <si>
    <t> 0.0006 </t>
  </si>
  <si>
    <t>2453465.6019 </t>
  </si>
  <si>
    <t> 05.04.2005 02:26 </t>
  </si>
  <si>
    <t>7068</t>
  </si>
  <si>
    <t>2453767.3656 </t>
  </si>
  <si>
    <t> 31.01.2006 20:46 </t>
  </si>
  <si>
    <t>9277</t>
  </si>
  <si>
    <t>2453815.4506 </t>
  </si>
  <si>
    <t> 20.03.2006 22:48 </t>
  </si>
  <si>
    <t>9629</t>
  </si>
  <si>
    <t>2453815.5869 </t>
  </si>
  <si>
    <t> 21.03.2006 02:05 </t>
  </si>
  <si>
    <t>9630</t>
  </si>
  <si>
    <t>2453822.4174 </t>
  </si>
  <si>
    <t> 27.03.2006 22:01 </t>
  </si>
  <si>
    <t>9680</t>
  </si>
  <si>
    <t>2453861.3504 </t>
  </si>
  <si>
    <t> 05.05.2006 20:24 </t>
  </si>
  <si>
    <t>9965</t>
  </si>
  <si>
    <t>2453861.4875 </t>
  </si>
  <si>
    <t> 05.05.2006 23:42 </t>
  </si>
  <si>
    <t>9966</t>
  </si>
  <si>
    <t>2454176.3651 </t>
  </si>
  <si>
    <t> 16.03.2007 20:45 </t>
  </si>
  <si>
    <t>12271</t>
  </si>
  <si>
    <t>IBVS 5835 </t>
  </si>
  <si>
    <t>2454176.5016 </t>
  </si>
  <si>
    <t> 17.03.2007 00:02 </t>
  </si>
  <si>
    <t>12272</t>
  </si>
  <si>
    <t>2454176.6384 </t>
  </si>
  <si>
    <t> 17.03.2007 03:19 </t>
  </si>
  <si>
    <t>12273</t>
  </si>
  <si>
    <t>2454214.3420 </t>
  </si>
  <si>
    <t> 23.04.2007 20:12 </t>
  </si>
  <si>
    <t>12549</t>
  </si>
  <si>
    <t>m</t>
  </si>
  <si>
    <t>2454214.4785 </t>
  </si>
  <si>
    <t> 23.04.2007 23:29 </t>
  </si>
  <si>
    <t>12550</t>
  </si>
  <si>
    <t>2454544.3831 </t>
  </si>
  <si>
    <t> 18.03.2008 21:11 </t>
  </si>
  <si>
    <t>14965</t>
  </si>
  <si>
    <t>2454544.5196 </t>
  </si>
  <si>
    <t> 19.03.2008 00:28 </t>
  </si>
  <si>
    <t>14966</t>
  </si>
  <si>
    <t>2454544.6563 </t>
  </si>
  <si>
    <t> 19.03.2008 03:45 </t>
  </si>
  <si>
    <t>14967</t>
  </si>
  <si>
    <t>2454595.4735 </t>
  </si>
  <si>
    <t> 08.05.2008 23:21 </t>
  </si>
  <si>
    <t>15339</t>
  </si>
  <si>
    <t>o</t>
  </si>
  <si>
    <t> H.Jungbluth </t>
  </si>
  <si>
    <t>BAVM 201 </t>
  </si>
  <si>
    <t>2454598.4812 </t>
  </si>
  <si>
    <t> 11.05.2008 23:32 </t>
  </si>
  <si>
    <t>15361</t>
  </si>
  <si>
    <t> 0.0019 </t>
  </si>
  <si>
    <t> F.Agerer </t>
  </si>
  <si>
    <t>2454863.906 </t>
  </si>
  <si>
    <t> 01.02.2009 09:44 </t>
  </si>
  <si>
    <t>17304</t>
  </si>
  <si>
    <t> 0.000 </t>
  </si>
  <si>
    <t> R.Diethelm </t>
  </si>
  <si>
    <t>IBVS 5894 </t>
  </si>
  <si>
    <t>2454910.3522 </t>
  </si>
  <si>
    <t> 19.03.2009 20:27 </t>
  </si>
  <si>
    <t>17644</t>
  </si>
  <si>
    <t>V;R</t>
  </si>
  <si>
    <t>IBVS 5979 </t>
  </si>
  <si>
    <t>2454910.4889 </t>
  </si>
  <si>
    <t> 19.03.2009 23:44 </t>
  </si>
  <si>
    <t>17645</t>
  </si>
  <si>
    <t>2454910.6254 </t>
  </si>
  <si>
    <t> 20.03.2009 03:00 </t>
  </si>
  <si>
    <t>17646</t>
  </si>
  <si>
    <t>2455260.3360 </t>
  </si>
  <si>
    <t> 04.03.2010 20:03 </t>
  </si>
  <si>
    <t>20206</t>
  </si>
  <si>
    <t> -0.0020 </t>
  </si>
  <si>
    <t>BAVM 214 </t>
  </si>
  <si>
    <t>2455642.56225 </t>
  </si>
  <si>
    <t> 22.03.2011 01:29 </t>
  </si>
  <si>
    <t>23004</t>
  </si>
  <si>
    <t> -0.00093 </t>
  </si>
  <si>
    <t> M.Lehky </t>
  </si>
  <si>
    <t>OEJV 0160 </t>
  </si>
  <si>
    <t>2455650.3492 </t>
  </si>
  <si>
    <t> 29.03.2011 20:22 </t>
  </si>
  <si>
    <t>23061</t>
  </si>
  <si>
    <t>BAVM 220 </t>
  </si>
  <si>
    <t>2455662.3710 </t>
  </si>
  <si>
    <t> 10.04.2011 20:54 </t>
  </si>
  <si>
    <t>23149</t>
  </si>
  <si>
    <t>2455671.3874 </t>
  </si>
  <si>
    <t> 19.04.2011 21:17 </t>
  </si>
  <si>
    <t>23215</t>
  </si>
  <si>
    <t> U.Schmidt </t>
  </si>
  <si>
    <t>2455674.3928 </t>
  </si>
  <si>
    <t> 22.04.2011 21:25 </t>
  </si>
  <si>
    <t>23237</t>
  </si>
  <si>
    <t>2455674.4566 </t>
  </si>
  <si>
    <t> 22.04.2011 22:57 </t>
  </si>
  <si>
    <t>23237.5</t>
  </si>
  <si>
    <t> -0.0042 </t>
  </si>
  <si>
    <t>2455674.5291 </t>
  </si>
  <si>
    <t> 23.04.2011 00:41 </t>
  </si>
  <si>
    <t>23238</t>
  </si>
  <si>
    <t>2455688.3865 </t>
  </si>
  <si>
    <t> 06.05.2011 21:16 </t>
  </si>
  <si>
    <t>23339.5</t>
  </si>
  <si>
    <t> -0.0082 </t>
  </si>
  <si>
    <t>2455688.4623 </t>
  </si>
  <si>
    <t> 06.05.2011 23:05 </t>
  </si>
  <si>
    <t>23340</t>
  </si>
  <si>
    <t> -0.0007 </t>
  </si>
  <si>
    <t>2455688.5117 </t>
  </si>
  <si>
    <t> 07.05.2011 00:16 </t>
  </si>
  <si>
    <t>23340.5</t>
  </si>
  <si>
    <t> -0.0196 </t>
  </si>
  <si>
    <t>2455984.35205 </t>
  </si>
  <si>
    <t> 26.02.2012 20:26 </t>
  </si>
  <si>
    <t>25506</t>
  </si>
  <si>
    <t> -0.00071 </t>
  </si>
  <si>
    <t>2455984.48909 </t>
  </si>
  <si>
    <t> 26.02.2012 23:44 </t>
  </si>
  <si>
    <t>25507</t>
  </si>
  <si>
    <t> -0.00028 </t>
  </si>
  <si>
    <t>2456002.3852 </t>
  </si>
  <si>
    <t> 15.03.2012 21:14 </t>
  </si>
  <si>
    <t>25638</t>
  </si>
  <si>
    <t>BAVM 231 </t>
  </si>
  <si>
    <t>2456384.4728 </t>
  </si>
  <si>
    <t> 01.04.2013 23:20 </t>
  </si>
  <si>
    <t>28435</t>
  </si>
  <si>
    <t>BAVM 232 </t>
  </si>
  <si>
    <t>2456728.4484 </t>
  </si>
  <si>
    <t> 11.03.2014 22:45 </t>
  </si>
  <si>
    <t>30953</t>
  </si>
  <si>
    <t>BAVM 238 </t>
  </si>
  <si>
    <t>2452055.4117 </t>
  </si>
  <si>
    <t> 25.05.2001 21:52 </t>
  </si>
  <si>
    <t>2452721.3691 </t>
  </si>
  <si>
    <t> 22.03.2003 20:51 </t>
  </si>
  <si>
    <t>2452721.5052 </t>
  </si>
  <si>
    <t> 23.03.2003 00:07 </t>
  </si>
  <si>
    <t>2452724.3743 </t>
  </si>
  <si>
    <t> 25.03.2003 20:58 </t>
  </si>
  <si>
    <t>2453465.3289 </t>
  </si>
  <si>
    <t> 04.04.2005 19:53 </t>
  </si>
  <si>
    <t>7066</t>
  </si>
  <si>
    <t> 0.0009 </t>
  </si>
  <si>
    <t>2453743.3226 </t>
  </si>
  <si>
    <t> 07.01.2006 19:44 </t>
  </si>
  <si>
    <t>9101</t>
  </si>
  <si>
    <t> K.Nagai et al. </t>
  </si>
  <si>
    <t>2454571.9781 </t>
  </si>
  <si>
    <t> 15.04.2008 11:28 </t>
  </si>
  <si>
    <t>15167</t>
  </si>
  <si>
    <t> K.Nakajima </t>
  </si>
  <si>
    <t>2454575.9393 </t>
  </si>
  <si>
    <t> 19.04.2008 10:32 </t>
  </si>
  <si>
    <t>15196</t>
  </si>
  <si>
    <t>2454576.0764 </t>
  </si>
  <si>
    <t> 19.04.2008 13:50 </t>
  </si>
  <si>
    <t>15197</t>
  </si>
  <si>
    <t>2454577.9883 </t>
  </si>
  <si>
    <t> 21.04.2008 11:43 </t>
  </si>
  <si>
    <t>15211</t>
  </si>
  <si>
    <t>2454578.1249 </t>
  </si>
  <si>
    <t> 21.04.2008 14:59 </t>
  </si>
  <si>
    <t>15212</t>
  </si>
  <si>
    <t>2454578.9452 </t>
  </si>
  <si>
    <t> 22.04.2008 10:41 </t>
  </si>
  <si>
    <t>15218</t>
  </si>
  <si>
    <t>2454579.0812 </t>
  </si>
  <si>
    <t> 22.04.2008 13:56 </t>
  </si>
  <si>
    <t>15219</t>
  </si>
  <si>
    <t>2454580.9942 </t>
  </si>
  <si>
    <t> 24.04.2008 11:51 </t>
  </si>
  <si>
    <t>15233</t>
  </si>
  <si>
    <t>2454581.1305 </t>
  </si>
  <si>
    <t> 24.04.2008 15:07 </t>
  </si>
  <si>
    <t>15234</t>
  </si>
  <si>
    <t>2454583.9993 </t>
  </si>
  <si>
    <t> 27.04.2008 11:58 </t>
  </si>
  <si>
    <t>15255</t>
  </si>
  <si>
    <t>2454586.0480 </t>
  </si>
  <si>
    <t> 29.04.2008 13:09 </t>
  </si>
  <si>
    <t>15270</t>
  </si>
  <si>
    <t>2454587.0046 </t>
  </si>
  <si>
    <t> 30.04.2008 12:06 </t>
  </si>
  <si>
    <t>15277</t>
  </si>
  <si>
    <t>2454593.0152 </t>
  </si>
  <si>
    <t> 06.05.2008 12:21 </t>
  </si>
  <si>
    <t>15321</t>
  </si>
  <si>
    <t>2454593.9717 </t>
  </si>
  <si>
    <t> 07.05.2008 11:19 </t>
  </si>
  <si>
    <t>15328</t>
  </si>
  <si>
    <t>2456356.4657 </t>
  </si>
  <si>
    <t> 04.03.2013 23:10 </t>
  </si>
  <si>
    <t>28230</t>
  </si>
  <si>
    <t> -0.0033 </t>
  </si>
  <si>
    <t>2456356.60266 </t>
  </si>
  <si>
    <t> 05.03.2013 02:27 </t>
  </si>
  <si>
    <t>28231</t>
  </si>
  <si>
    <t> -0.00295 </t>
  </si>
  <si>
    <t>JAAVSO 51, 74</t>
  </si>
  <si>
    <t>VSB,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</si>
</sst>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$#,##0_);&quot;($&quot;#,##0\)"/>
    <numFmt numFmtId="165" formatCode="m/d/yyyy\ h:mm"/>
    <numFmt numFmtId="166" formatCode="d/mm/yyyy;@"/>
    <numFmt numFmtId="167" formatCode="0.00000"/>
  </numFmts>
  <fonts count="17">
    <font>
      <sz val="10"/>
      <name val="Arial"/>
      <family val="2"/>
    </font>
    <font>
      <sz val="16"/>
      <name val="Arial"/>
      <family val="2"/>
    </font>
    <font>
      <b/>
      <sz val="10"/>
      <color indexed="12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6"/>
      <name val="Arial"/>
      <family val="2"/>
    </font>
    <font>
      <sz val="9"/>
      <color indexed="8"/>
      <name val="CourierNewPSMT"/>
      <family val="3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1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2">
    <xf numFmtId="0" fontId="0" fillId="0" borderId="0">
      <alignment vertical="top"/>
    </xf>
    <xf numFmtId="3" fontId="15" fillId="0" borderId="0" applyFill="0" applyBorder="0" applyProtection="0">
      <alignment vertical="top"/>
    </xf>
    <xf numFmtId="3" fontId="15" fillId="0" borderId="0" applyFill="0" applyBorder="0" applyProtection="0">
      <alignment vertical="top"/>
    </xf>
    <xf numFmtId="164" fontId="15" fillId="0" borderId="0" applyFill="0" applyBorder="0" applyProtection="0">
      <alignment vertical="top"/>
    </xf>
    <xf numFmtId="164" fontId="15" fillId="0" borderId="0" applyFill="0" applyBorder="0" applyProtection="0">
      <alignment vertical="top"/>
    </xf>
    <xf numFmtId="0" fontId="15" fillId="0" borderId="0" applyFill="0" applyBorder="0" applyProtection="0">
      <alignment vertical="top"/>
    </xf>
    <xf numFmtId="0" fontId="15" fillId="0" borderId="0" applyFill="0" applyBorder="0" applyProtection="0">
      <alignment vertical="top"/>
    </xf>
    <xf numFmtId="2" fontId="15" fillId="0" borderId="0" applyFill="0" applyBorder="0" applyProtection="0">
      <alignment vertical="top"/>
    </xf>
    <xf numFmtId="2" fontId="15" fillId="0" borderId="0" applyFill="0" applyBorder="0" applyProtection="0">
      <alignment vertical="top"/>
    </xf>
    <xf numFmtId="0" fontId="14" fillId="0" borderId="0" applyNumberFormat="0" applyFill="0" applyBorder="0" applyProtection="0">
      <alignment vertical="top"/>
    </xf>
    <xf numFmtId="0" fontId="15" fillId="0" borderId="0"/>
    <xf numFmtId="0" fontId="15" fillId="0" borderId="0"/>
  </cellStyleXfs>
  <cellXfs count="64">
    <xf numFmtId="0" fontId="0" fillId="0" borderId="0" xfId="0">
      <alignment vertical="top"/>
    </xf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>
      <alignment vertical="top"/>
    </xf>
    <xf numFmtId="0" fontId="2" fillId="0" borderId="0" xfId="0" applyFont="1">
      <alignment vertical="top"/>
    </xf>
    <xf numFmtId="0" fontId="5" fillId="0" borderId="0" xfId="0" applyFont="1" applyAlignment="1"/>
    <xf numFmtId="0" fontId="0" fillId="0" borderId="0" xfId="0" applyAlignment="1">
      <alignment horizontal="left"/>
    </xf>
    <xf numFmtId="0" fontId="6" fillId="0" borderId="0" xfId="0" applyFont="1" applyAlignment="1"/>
    <xf numFmtId="0" fontId="7" fillId="0" borderId="0" xfId="0" applyFont="1">
      <alignment vertical="top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left" vertical="top"/>
    </xf>
    <xf numFmtId="0" fontId="0" fillId="0" borderId="3" xfId="0" applyBorder="1" applyAlignment="1">
      <alignment horizontal="center"/>
    </xf>
    <xf numFmtId="0" fontId="6" fillId="0" borderId="0" xfId="0" applyFont="1">
      <alignment vertical="top"/>
    </xf>
    <xf numFmtId="0" fontId="0" fillId="0" borderId="0" xfId="0" applyAlignment="1">
      <alignment horizontal="center"/>
    </xf>
    <xf numFmtId="0" fontId="3" fillId="0" borderId="0" xfId="0" applyFont="1">
      <alignment vertical="top"/>
    </xf>
    <xf numFmtId="0" fontId="6" fillId="0" borderId="0" xfId="0" applyFont="1" applyAlignment="1">
      <alignment horizontal="center"/>
    </xf>
    <xf numFmtId="0" fontId="0" fillId="0" borderId="1" xfId="0" applyBorder="1">
      <alignment vertical="top"/>
    </xf>
    <xf numFmtId="0" fontId="0" fillId="0" borderId="2" xfId="0" applyBorder="1">
      <alignment vertical="top"/>
    </xf>
    <xf numFmtId="165" fontId="6" fillId="0" borderId="0" xfId="0" applyNumberFormat="1" applyFont="1">
      <alignment vertical="top"/>
    </xf>
    <xf numFmtId="0" fontId="3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left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wrapText="1"/>
    </xf>
    <xf numFmtId="0" fontId="9" fillId="0" borderId="0" xfId="0" applyFont="1">
      <alignment vertical="top"/>
    </xf>
    <xf numFmtId="0" fontId="11" fillId="0" borderId="0" xfId="0" applyFont="1" applyAlignment="1">
      <alignment horizontal="left"/>
    </xf>
    <xf numFmtId="0" fontId="12" fillId="0" borderId="0" xfId="11" applyFont="1"/>
    <xf numFmtId="0" fontId="12" fillId="0" borderId="0" xfId="11" applyFont="1" applyAlignment="1">
      <alignment horizontal="center"/>
    </xf>
    <xf numFmtId="0" fontId="12" fillId="0" borderId="0" xfId="11" applyFont="1" applyAlignment="1">
      <alignment horizontal="left"/>
    </xf>
    <xf numFmtId="0" fontId="13" fillId="0" borderId="0" xfId="0" applyFont="1" applyAlignment="1">
      <alignment horizontal="left"/>
    </xf>
    <xf numFmtId="0" fontId="0" fillId="0" borderId="4" xfId="0" applyBorder="1" applyAlignment="1">
      <alignment horizontal="center"/>
    </xf>
    <xf numFmtId="0" fontId="0" fillId="0" borderId="5" xfId="0" applyBorder="1">
      <alignment vertical="top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14" fillId="0" borderId="0" xfId="9" applyNumberFormat="1" applyFill="1" applyBorder="1" applyAlignment="1" applyProtection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9" fillId="2" borderId="10" xfId="0" applyFont="1" applyFill="1" applyBorder="1" applyAlignment="1">
      <alignment horizontal="left" vertical="top" wrapText="1" indent="1"/>
    </xf>
    <xf numFmtId="0" fontId="9" fillId="2" borderId="10" xfId="0" applyFont="1" applyFill="1" applyBorder="1" applyAlignment="1">
      <alignment horizontal="center" vertical="top" wrapText="1"/>
    </xf>
    <xf numFmtId="0" fontId="9" fillId="2" borderId="10" xfId="0" applyFont="1" applyFill="1" applyBorder="1" applyAlignment="1">
      <alignment horizontal="right" vertical="top" wrapText="1"/>
    </xf>
    <xf numFmtId="0" fontId="14" fillId="2" borderId="10" xfId="9" applyNumberFormat="1" applyFill="1" applyBorder="1" applyAlignment="1" applyProtection="1">
      <alignment horizontal="right" vertical="top" wrapText="1"/>
    </xf>
    <xf numFmtId="166" fontId="0" fillId="0" borderId="0" xfId="0" applyNumberFormat="1" applyAlignment="1"/>
    <xf numFmtId="0" fontId="16" fillId="0" borderId="0" xfId="0" applyFont="1" applyAlignment="1" applyProtection="1">
      <alignment horizontal="left" vertic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167" fontId="16" fillId="0" borderId="0" xfId="0" applyNumberFormat="1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 applyProtection="1">
      <alignment horizontal="left"/>
      <protection locked="0"/>
    </xf>
    <xf numFmtId="0" fontId="16" fillId="0" borderId="0" xfId="0" applyFont="1" applyAlignment="1" applyProtection="1">
      <alignment horizontal="center"/>
      <protection locked="0"/>
    </xf>
    <xf numFmtId="167" fontId="16" fillId="0" borderId="0" xfId="0" applyNumberFormat="1" applyFont="1" applyAlignment="1" applyProtection="1">
      <alignment vertical="center" wrapText="1"/>
      <protection locked="0"/>
    </xf>
  </cellXfs>
  <cellStyles count="12">
    <cellStyle name="Comma0" xfId="1" xr:uid="{00000000-0005-0000-0000-000000000000}"/>
    <cellStyle name="Comma0 2" xfId="2" xr:uid="{00000000-0005-0000-0000-000001000000}"/>
    <cellStyle name="Currency0" xfId="3" xr:uid="{00000000-0005-0000-0000-000002000000}"/>
    <cellStyle name="Currency0 2" xfId="4" xr:uid="{00000000-0005-0000-0000-000003000000}"/>
    <cellStyle name="Date" xfId="5" xr:uid="{00000000-0005-0000-0000-000004000000}"/>
    <cellStyle name="Date 2" xfId="6" xr:uid="{00000000-0005-0000-0000-000005000000}"/>
    <cellStyle name="Fixed" xfId="7" xr:uid="{00000000-0005-0000-0000-000006000000}"/>
    <cellStyle name="Fixed 2" xfId="8" xr:uid="{00000000-0005-0000-0000-000007000000}"/>
    <cellStyle name="Hyperlink" xfId="9" builtinId="8"/>
    <cellStyle name="Normal" xfId="0" builtinId="0"/>
    <cellStyle name="Normal 2" xfId="10" xr:uid="{00000000-0005-0000-0000-00000A000000}"/>
    <cellStyle name="Normal_A" xfId="11" xr:uid="{00000000-0005-0000-0000-00000B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69FF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DW UMa - O-C Diagr.</a:t>
            </a:r>
          </a:p>
        </c:rich>
      </c:tx>
      <c:layout>
        <c:manualLayout>
          <c:xMode val="edge"/>
          <c:yMode val="edge"/>
          <c:x val="0.37070301189929733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49796731649284"/>
          <c:y val="0.23100303951367782"/>
          <c:w val="0.81016560714103247"/>
          <c:h val="0.55015197568389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Active!$F$21:$F$132</c:f>
              <c:numCache>
                <c:formatCode>General</c:formatCode>
                <c:ptCount val="112"/>
                <c:pt idx="0">
                  <c:v>0</c:v>
                </c:pt>
                <c:pt idx="1">
                  <c:v>1</c:v>
                </c:pt>
                <c:pt idx="2">
                  <c:v>410</c:v>
                </c:pt>
                <c:pt idx="3">
                  <c:v>1224</c:v>
                </c:pt>
                <c:pt idx="4">
                  <c:v>1765</c:v>
                </c:pt>
                <c:pt idx="5">
                  <c:v>1830</c:v>
                </c:pt>
                <c:pt idx="6">
                  <c:v>2071</c:v>
                </c:pt>
                <c:pt idx="7">
                  <c:v>2072</c:v>
                </c:pt>
                <c:pt idx="8">
                  <c:v>2138</c:v>
                </c:pt>
                <c:pt idx="9">
                  <c:v>2379</c:v>
                </c:pt>
                <c:pt idx="10">
                  <c:v>2782</c:v>
                </c:pt>
                <c:pt idx="11">
                  <c:v>2782</c:v>
                </c:pt>
                <c:pt idx="12">
                  <c:v>4561</c:v>
                </c:pt>
                <c:pt idx="13">
                  <c:v>4562</c:v>
                </c:pt>
                <c:pt idx="14">
                  <c:v>4904.5</c:v>
                </c:pt>
                <c:pt idx="15">
                  <c:v>4905</c:v>
                </c:pt>
                <c:pt idx="16">
                  <c:v>4906</c:v>
                </c:pt>
                <c:pt idx="17">
                  <c:v>4920</c:v>
                </c:pt>
                <c:pt idx="18">
                  <c:v>4921</c:v>
                </c:pt>
                <c:pt idx="19">
                  <c:v>5058</c:v>
                </c:pt>
                <c:pt idx="20">
                  <c:v>6824</c:v>
                </c:pt>
                <c:pt idx="21">
                  <c:v>7569</c:v>
                </c:pt>
                <c:pt idx="22">
                  <c:v>7620</c:v>
                </c:pt>
                <c:pt idx="23">
                  <c:v>7621</c:v>
                </c:pt>
                <c:pt idx="24">
                  <c:v>7622</c:v>
                </c:pt>
                <c:pt idx="25">
                  <c:v>7657</c:v>
                </c:pt>
                <c:pt idx="26">
                  <c:v>7657</c:v>
                </c:pt>
                <c:pt idx="27">
                  <c:v>7658</c:v>
                </c:pt>
                <c:pt idx="28">
                  <c:v>7658</c:v>
                </c:pt>
                <c:pt idx="29">
                  <c:v>7659</c:v>
                </c:pt>
                <c:pt idx="30">
                  <c:v>7679</c:v>
                </c:pt>
                <c:pt idx="31">
                  <c:v>7679</c:v>
                </c:pt>
                <c:pt idx="32">
                  <c:v>7723</c:v>
                </c:pt>
                <c:pt idx="33">
                  <c:v>7724</c:v>
                </c:pt>
                <c:pt idx="34">
                  <c:v>9965</c:v>
                </c:pt>
                <c:pt idx="35">
                  <c:v>10286</c:v>
                </c:pt>
                <c:pt idx="36">
                  <c:v>10287</c:v>
                </c:pt>
                <c:pt idx="37">
                  <c:v>10395</c:v>
                </c:pt>
                <c:pt idx="38">
                  <c:v>12446</c:v>
                </c:pt>
                <c:pt idx="39">
                  <c:v>12446.5</c:v>
                </c:pt>
                <c:pt idx="40">
                  <c:v>12679</c:v>
                </c:pt>
                <c:pt idx="41">
                  <c:v>12898</c:v>
                </c:pt>
                <c:pt idx="42">
                  <c:v>12943</c:v>
                </c:pt>
                <c:pt idx="43">
                  <c:v>12944</c:v>
                </c:pt>
                <c:pt idx="44">
                  <c:v>13001</c:v>
                </c:pt>
                <c:pt idx="45">
                  <c:v>13103</c:v>
                </c:pt>
                <c:pt idx="46">
                  <c:v>13103</c:v>
                </c:pt>
                <c:pt idx="47">
                  <c:v>13103.5</c:v>
                </c:pt>
                <c:pt idx="48">
                  <c:v>13104</c:v>
                </c:pt>
                <c:pt idx="49">
                  <c:v>13105</c:v>
                </c:pt>
                <c:pt idx="50">
                  <c:v>15138</c:v>
                </c:pt>
                <c:pt idx="51">
                  <c:v>15314</c:v>
                </c:pt>
                <c:pt idx="52">
                  <c:v>15666</c:v>
                </c:pt>
                <c:pt idx="53">
                  <c:v>15667</c:v>
                </c:pt>
                <c:pt idx="54">
                  <c:v>15717</c:v>
                </c:pt>
                <c:pt idx="55">
                  <c:v>16002</c:v>
                </c:pt>
                <c:pt idx="56">
                  <c:v>16003</c:v>
                </c:pt>
                <c:pt idx="57">
                  <c:v>18308</c:v>
                </c:pt>
                <c:pt idx="58">
                  <c:v>18309</c:v>
                </c:pt>
                <c:pt idx="59">
                  <c:v>18310</c:v>
                </c:pt>
                <c:pt idx="60">
                  <c:v>18345</c:v>
                </c:pt>
                <c:pt idx="61">
                  <c:v>18374</c:v>
                </c:pt>
                <c:pt idx="62">
                  <c:v>18586</c:v>
                </c:pt>
                <c:pt idx="63">
                  <c:v>18587</c:v>
                </c:pt>
                <c:pt idx="64">
                  <c:v>18660</c:v>
                </c:pt>
                <c:pt idx="65">
                  <c:v>20482</c:v>
                </c:pt>
                <c:pt idx="66">
                  <c:v>21002</c:v>
                </c:pt>
                <c:pt idx="67">
                  <c:v>21003</c:v>
                </c:pt>
                <c:pt idx="68">
                  <c:v>21004</c:v>
                </c:pt>
                <c:pt idx="69">
                  <c:v>21149</c:v>
                </c:pt>
                <c:pt idx="70">
                  <c:v>21204</c:v>
                </c:pt>
                <c:pt idx="71">
                  <c:v>21233</c:v>
                </c:pt>
                <c:pt idx="72">
                  <c:v>21234</c:v>
                </c:pt>
                <c:pt idx="73">
                  <c:v>21248</c:v>
                </c:pt>
                <c:pt idx="74">
                  <c:v>21249</c:v>
                </c:pt>
                <c:pt idx="75">
                  <c:v>21255</c:v>
                </c:pt>
                <c:pt idx="76">
                  <c:v>21256</c:v>
                </c:pt>
                <c:pt idx="77">
                  <c:v>21266</c:v>
                </c:pt>
                <c:pt idx="78">
                  <c:v>21267</c:v>
                </c:pt>
                <c:pt idx="79">
                  <c:v>21270</c:v>
                </c:pt>
                <c:pt idx="80">
                  <c:v>21271</c:v>
                </c:pt>
                <c:pt idx="81">
                  <c:v>21292</c:v>
                </c:pt>
                <c:pt idx="82">
                  <c:v>21307</c:v>
                </c:pt>
                <c:pt idx="83">
                  <c:v>21314</c:v>
                </c:pt>
                <c:pt idx="84">
                  <c:v>21324</c:v>
                </c:pt>
                <c:pt idx="85">
                  <c:v>21325</c:v>
                </c:pt>
                <c:pt idx="86">
                  <c:v>21358</c:v>
                </c:pt>
                <c:pt idx="87">
                  <c:v>21361</c:v>
                </c:pt>
                <c:pt idx="88">
                  <c:v>21365</c:v>
                </c:pt>
                <c:pt idx="89">
                  <c:v>21376</c:v>
                </c:pt>
                <c:pt idx="90">
                  <c:v>21383</c:v>
                </c:pt>
                <c:pt idx="91">
                  <c:v>21398</c:v>
                </c:pt>
                <c:pt idx="92">
                  <c:v>23341</c:v>
                </c:pt>
                <c:pt idx="93">
                  <c:v>23491</c:v>
                </c:pt>
                <c:pt idx="94">
                  <c:v>23549</c:v>
                </c:pt>
                <c:pt idx="95">
                  <c:v>23681</c:v>
                </c:pt>
                <c:pt idx="96">
                  <c:v>23682</c:v>
                </c:pt>
                <c:pt idx="97">
                  <c:v>23683</c:v>
                </c:pt>
                <c:pt idx="98">
                  <c:v>26089</c:v>
                </c:pt>
                <c:pt idx="99">
                  <c:v>26243</c:v>
                </c:pt>
                <c:pt idx="100">
                  <c:v>26265</c:v>
                </c:pt>
                <c:pt idx="101">
                  <c:v>26316</c:v>
                </c:pt>
                <c:pt idx="102">
                  <c:v>26375</c:v>
                </c:pt>
                <c:pt idx="103">
                  <c:v>28930</c:v>
                </c:pt>
                <c:pt idx="104">
                  <c:v>28937</c:v>
                </c:pt>
                <c:pt idx="105">
                  <c:v>28944</c:v>
                </c:pt>
                <c:pt idx="106">
                  <c:v>29041</c:v>
                </c:pt>
                <c:pt idx="107">
                  <c:v>29098</c:v>
                </c:pt>
                <c:pt idx="108">
                  <c:v>29186</c:v>
                </c:pt>
                <c:pt idx="109">
                  <c:v>29252</c:v>
                </c:pt>
                <c:pt idx="110">
                  <c:v>29274</c:v>
                </c:pt>
                <c:pt idx="111">
                  <c:v>29274.5</c:v>
                </c:pt>
              </c:numCache>
            </c:numRef>
          </c:xVal>
          <c:yVal>
            <c:numRef>
              <c:f>Active!$H$21:$H$132</c:f>
              <c:numCache>
                <c:formatCode>General</c:formatCode>
                <c:ptCount val="1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B0A-403D-BB14-BDC894CB697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Active!$F$21:$F$132</c:f>
              <c:numCache>
                <c:formatCode>General</c:formatCode>
                <c:ptCount val="112"/>
                <c:pt idx="0">
                  <c:v>0</c:v>
                </c:pt>
                <c:pt idx="1">
                  <c:v>1</c:v>
                </c:pt>
                <c:pt idx="2">
                  <c:v>410</c:v>
                </c:pt>
                <c:pt idx="3">
                  <c:v>1224</c:v>
                </c:pt>
                <c:pt idx="4">
                  <c:v>1765</c:v>
                </c:pt>
                <c:pt idx="5">
                  <c:v>1830</c:v>
                </c:pt>
                <c:pt idx="6">
                  <c:v>2071</c:v>
                </c:pt>
                <c:pt idx="7">
                  <c:v>2072</c:v>
                </c:pt>
                <c:pt idx="8">
                  <c:v>2138</c:v>
                </c:pt>
                <c:pt idx="9">
                  <c:v>2379</c:v>
                </c:pt>
                <c:pt idx="10">
                  <c:v>2782</c:v>
                </c:pt>
                <c:pt idx="11">
                  <c:v>2782</c:v>
                </c:pt>
                <c:pt idx="12">
                  <c:v>4561</c:v>
                </c:pt>
                <c:pt idx="13">
                  <c:v>4562</c:v>
                </c:pt>
                <c:pt idx="14">
                  <c:v>4904.5</c:v>
                </c:pt>
                <c:pt idx="15">
                  <c:v>4905</c:v>
                </c:pt>
                <c:pt idx="16">
                  <c:v>4906</c:v>
                </c:pt>
                <c:pt idx="17">
                  <c:v>4920</c:v>
                </c:pt>
                <c:pt idx="18">
                  <c:v>4921</c:v>
                </c:pt>
                <c:pt idx="19">
                  <c:v>5058</c:v>
                </c:pt>
                <c:pt idx="20">
                  <c:v>6824</c:v>
                </c:pt>
                <c:pt idx="21">
                  <c:v>7569</c:v>
                </c:pt>
                <c:pt idx="22">
                  <c:v>7620</c:v>
                </c:pt>
                <c:pt idx="23">
                  <c:v>7621</c:v>
                </c:pt>
                <c:pt idx="24">
                  <c:v>7622</c:v>
                </c:pt>
                <c:pt idx="25">
                  <c:v>7657</c:v>
                </c:pt>
                <c:pt idx="26">
                  <c:v>7657</c:v>
                </c:pt>
                <c:pt idx="27">
                  <c:v>7658</c:v>
                </c:pt>
                <c:pt idx="28">
                  <c:v>7658</c:v>
                </c:pt>
                <c:pt idx="29">
                  <c:v>7659</c:v>
                </c:pt>
                <c:pt idx="30">
                  <c:v>7679</c:v>
                </c:pt>
                <c:pt idx="31">
                  <c:v>7679</c:v>
                </c:pt>
                <c:pt idx="32">
                  <c:v>7723</c:v>
                </c:pt>
                <c:pt idx="33">
                  <c:v>7724</c:v>
                </c:pt>
                <c:pt idx="34">
                  <c:v>9965</c:v>
                </c:pt>
                <c:pt idx="35">
                  <c:v>10286</c:v>
                </c:pt>
                <c:pt idx="36">
                  <c:v>10287</c:v>
                </c:pt>
                <c:pt idx="37">
                  <c:v>10395</c:v>
                </c:pt>
                <c:pt idx="38">
                  <c:v>12446</c:v>
                </c:pt>
                <c:pt idx="39">
                  <c:v>12446.5</c:v>
                </c:pt>
                <c:pt idx="40">
                  <c:v>12679</c:v>
                </c:pt>
                <c:pt idx="41">
                  <c:v>12898</c:v>
                </c:pt>
                <c:pt idx="42">
                  <c:v>12943</c:v>
                </c:pt>
                <c:pt idx="43">
                  <c:v>12944</c:v>
                </c:pt>
                <c:pt idx="44">
                  <c:v>13001</c:v>
                </c:pt>
                <c:pt idx="45">
                  <c:v>13103</c:v>
                </c:pt>
                <c:pt idx="46">
                  <c:v>13103</c:v>
                </c:pt>
                <c:pt idx="47">
                  <c:v>13103.5</c:v>
                </c:pt>
                <c:pt idx="48">
                  <c:v>13104</c:v>
                </c:pt>
                <c:pt idx="49">
                  <c:v>13105</c:v>
                </c:pt>
                <c:pt idx="50">
                  <c:v>15138</c:v>
                </c:pt>
                <c:pt idx="51">
                  <c:v>15314</c:v>
                </c:pt>
                <c:pt idx="52">
                  <c:v>15666</c:v>
                </c:pt>
                <c:pt idx="53">
                  <c:v>15667</c:v>
                </c:pt>
                <c:pt idx="54">
                  <c:v>15717</c:v>
                </c:pt>
                <c:pt idx="55">
                  <c:v>16002</c:v>
                </c:pt>
                <c:pt idx="56">
                  <c:v>16003</c:v>
                </c:pt>
                <c:pt idx="57">
                  <c:v>18308</c:v>
                </c:pt>
                <c:pt idx="58">
                  <c:v>18309</c:v>
                </c:pt>
                <c:pt idx="59">
                  <c:v>18310</c:v>
                </c:pt>
                <c:pt idx="60">
                  <c:v>18345</c:v>
                </c:pt>
                <c:pt idx="61">
                  <c:v>18374</c:v>
                </c:pt>
                <c:pt idx="62">
                  <c:v>18586</c:v>
                </c:pt>
                <c:pt idx="63">
                  <c:v>18587</c:v>
                </c:pt>
                <c:pt idx="64">
                  <c:v>18660</c:v>
                </c:pt>
                <c:pt idx="65">
                  <c:v>20482</c:v>
                </c:pt>
                <c:pt idx="66">
                  <c:v>21002</c:v>
                </c:pt>
                <c:pt idx="67">
                  <c:v>21003</c:v>
                </c:pt>
                <c:pt idx="68">
                  <c:v>21004</c:v>
                </c:pt>
                <c:pt idx="69">
                  <c:v>21149</c:v>
                </c:pt>
                <c:pt idx="70">
                  <c:v>21204</c:v>
                </c:pt>
                <c:pt idx="71">
                  <c:v>21233</c:v>
                </c:pt>
                <c:pt idx="72">
                  <c:v>21234</c:v>
                </c:pt>
                <c:pt idx="73">
                  <c:v>21248</c:v>
                </c:pt>
                <c:pt idx="74">
                  <c:v>21249</c:v>
                </c:pt>
                <c:pt idx="75">
                  <c:v>21255</c:v>
                </c:pt>
                <c:pt idx="76">
                  <c:v>21256</c:v>
                </c:pt>
                <c:pt idx="77">
                  <c:v>21266</c:v>
                </c:pt>
                <c:pt idx="78">
                  <c:v>21267</c:v>
                </c:pt>
                <c:pt idx="79">
                  <c:v>21270</c:v>
                </c:pt>
                <c:pt idx="80">
                  <c:v>21271</c:v>
                </c:pt>
                <c:pt idx="81">
                  <c:v>21292</c:v>
                </c:pt>
                <c:pt idx="82">
                  <c:v>21307</c:v>
                </c:pt>
                <c:pt idx="83">
                  <c:v>21314</c:v>
                </c:pt>
                <c:pt idx="84">
                  <c:v>21324</c:v>
                </c:pt>
                <c:pt idx="85">
                  <c:v>21325</c:v>
                </c:pt>
                <c:pt idx="86">
                  <c:v>21358</c:v>
                </c:pt>
                <c:pt idx="87">
                  <c:v>21361</c:v>
                </c:pt>
                <c:pt idx="88">
                  <c:v>21365</c:v>
                </c:pt>
                <c:pt idx="89">
                  <c:v>21376</c:v>
                </c:pt>
                <c:pt idx="90">
                  <c:v>21383</c:v>
                </c:pt>
                <c:pt idx="91">
                  <c:v>21398</c:v>
                </c:pt>
                <c:pt idx="92">
                  <c:v>23341</c:v>
                </c:pt>
                <c:pt idx="93">
                  <c:v>23491</c:v>
                </c:pt>
                <c:pt idx="94">
                  <c:v>23549</c:v>
                </c:pt>
                <c:pt idx="95">
                  <c:v>23681</c:v>
                </c:pt>
                <c:pt idx="96">
                  <c:v>23682</c:v>
                </c:pt>
                <c:pt idx="97">
                  <c:v>23683</c:v>
                </c:pt>
                <c:pt idx="98">
                  <c:v>26089</c:v>
                </c:pt>
                <c:pt idx="99">
                  <c:v>26243</c:v>
                </c:pt>
                <c:pt idx="100">
                  <c:v>26265</c:v>
                </c:pt>
                <c:pt idx="101">
                  <c:v>26316</c:v>
                </c:pt>
                <c:pt idx="102">
                  <c:v>26375</c:v>
                </c:pt>
                <c:pt idx="103">
                  <c:v>28930</c:v>
                </c:pt>
                <c:pt idx="104">
                  <c:v>28937</c:v>
                </c:pt>
                <c:pt idx="105">
                  <c:v>28944</c:v>
                </c:pt>
                <c:pt idx="106">
                  <c:v>29041</c:v>
                </c:pt>
                <c:pt idx="107">
                  <c:v>29098</c:v>
                </c:pt>
                <c:pt idx="108">
                  <c:v>29186</c:v>
                </c:pt>
                <c:pt idx="109">
                  <c:v>29252</c:v>
                </c:pt>
                <c:pt idx="110">
                  <c:v>29274</c:v>
                </c:pt>
                <c:pt idx="111">
                  <c:v>29274.5</c:v>
                </c:pt>
              </c:numCache>
            </c:numRef>
          </c:xVal>
          <c:yVal>
            <c:numRef>
              <c:f>Active!$I$21:$I$132</c:f>
              <c:numCache>
                <c:formatCode>General</c:formatCode>
                <c:ptCount val="1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B0A-403D-BB14-BDC894CB6976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Active!$F$21:$F$132</c:f>
              <c:numCache>
                <c:formatCode>General</c:formatCode>
                <c:ptCount val="112"/>
                <c:pt idx="0">
                  <c:v>0</c:v>
                </c:pt>
                <c:pt idx="1">
                  <c:v>1</c:v>
                </c:pt>
                <c:pt idx="2">
                  <c:v>410</c:v>
                </c:pt>
                <c:pt idx="3">
                  <c:v>1224</c:v>
                </c:pt>
                <c:pt idx="4">
                  <c:v>1765</c:v>
                </c:pt>
                <c:pt idx="5">
                  <c:v>1830</c:v>
                </c:pt>
                <c:pt idx="6">
                  <c:v>2071</c:v>
                </c:pt>
                <c:pt idx="7">
                  <c:v>2072</c:v>
                </c:pt>
                <c:pt idx="8">
                  <c:v>2138</c:v>
                </c:pt>
                <c:pt idx="9">
                  <c:v>2379</c:v>
                </c:pt>
                <c:pt idx="10">
                  <c:v>2782</c:v>
                </c:pt>
                <c:pt idx="11">
                  <c:v>2782</c:v>
                </c:pt>
                <c:pt idx="12">
                  <c:v>4561</c:v>
                </c:pt>
                <c:pt idx="13">
                  <c:v>4562</c:v>
                </c:pt>
                <c:pt idx="14">
                  <c:v>4904.5</c:v>
                </c:pt>
                <c:pt idx="15">
                  <c:v>4905</c:v>
                </c:pt>
                <c:pt idx="16">
                  <c:v>4906</c:v>
                </c:pt>
                <c:pt idx="17">
                  <c:v>4920</c:v>
                </c:pt>
                <c:pt idx="18">
                  <c:v>4921</c:v>
                </c:pt>
                <c:pt idx="19">
                  <c:v>5058</c:v>
                </c:pt>
                <c:pt idx="20">
                  <c:v>6824</c:v>
                </c:pt>
                <c:pt idx="21">
                  <c:v>7569</c:v>
                </c:pt>
                <c:pt idx="22">
                  <c:v>7620</c:v>
                </c:pt>
                <c:pt idx="23">
                  <c:v>7621</c:v>
                </c:pt>
                <c:pt idx="24">
                  <c:v>7622</c:v>
                </c:pt>
                <c:pt idx="25">
                  <c:v>7657</c:v>
                </c:pt>
                <c:pt idx="26">
                  <c:v>7657</c:v>
                </c:pt>
                <c:pt idx="27">
                  <c:v>7658</c:v>
                </c:pt>
                <c:pt idx="28">
                  <c:v>7658</c:v>
                </c:pt>
                <c:pt idx="29">
                  <c:v>7659</c:v>
                </c:pt>
                <c:pt idx="30">
                  <c:v>7679</c:v>
                </c:pt>
                <c:pt idx="31">
                  <c:v>7679</c:v>
                </c:pt>
                <c:pt idx="32">
                  <c:v>7723</c:v>
                </c:pt>
                <c:pt idx="33">
                  <c:v>7724</c:v>
                </c:pt>
                <c:pt idx="34">
                  <c:v>9965</c:v>
                </c:pt>
                <c:pt idx="35">
                  <c:v>10286</c:v>
                </c:pt>
                <c:pt idx="36">
                  <c:v>10287</c:v>
                </c:pt>
                <c:pt idx="37">
                  <c:v>10395</c:v>
                </c:pt>
                <c:pt idx="38">
                  <c:v>12446</c:v>
                </c:pt>
                <c:pt idx="39">
                  <c:v>12446.5</c:v>
                </c:pt>
                <c:pt idx="40">
                  <c:v>12679</c:v>
                </c:pt>
                <c:pt idx="41">
                  <c:v>12898</c:v>
                </c:pt>
                <c:pt idx="42">
                  <c:v>12943</c:v>
                </c:pt>
                <c:pt idx="43">
                  <c:v>12944</c:v>
                </c:pt>
                <c:pt idx="44">
                  <c:v>13001</c:v>
                </c:pt>
                <c:pt idx="45">
                  <c:v>13103</c:v>
                </c:pt>
                <c:pt idx="46">
                  <c:v>13103</c:v>
                </c:pt>
                <c:pt idx="47">
                  <c:v>13103.5</c:v>
                </c:pt>
                <c:pt idx="48">
                  <c:v>13104</c:v>
                </c:pt>
                <c:pt idx="49">
                  <c:v>13105</c:v>
                </c:pt>
                <c:pt idx="50">
                  <c:v>15138</c:v>
                </c:pt>
                <c:pt idx="51">
                  <c:v>15314</c:v>
                </c:pt>
                <c:pt idx="52">
                  <c:v>15666</c:v>
                </c:pt>
                <c:pt idx="53">
                  <c:v>15667</c:v>
                </c:pt>
                <c:pt idx="54">
                  <c:v>15717</c:v>
                </c:pt>
                <c:pt idx="55">
                  <c:v>16002</c:v>
                </c:pt>
                <c:pt idx="56">
                  <c:v>16003</c:v>
                </c:pt>
                <c:pt idx="57">
                  <c:v>18308</c:v>
                </c:pt>
                <c:pt idx="58">
                  <c:v>18309</c:v>
                </c:pt>
                <c:pt idx="59">
                  <c:v>18310</c:v>
                </c:pt>
                <c:pt idx="60">
                  <c:v>18345</c:v>
                </c:pt>
                <c:pt idx="61">
                  <c:v>18374</c:v>
                </c:pt>
                <c:pt idx="62">
                  <c:v>18586</c:v>
                </c:pt>
                <c:pt idx="63">
                  <c:v>18587</c:v>
                </c:pt>
                <c:pt idx="64">
                  <c:v>18660</c:v>
                </c:pt>
                <c:pt idx="65">
                  <c:v>20482</c:v>
                </c:pt>
                <c:pt idx="66">
                  <c:v>21002</c:v>
                </c:pt>
                <c:pt idx="67">
                  <c:v>21003</c:v>
                </c:pt>
                <c:pt idx="68">
                  <c:v>21004</c:v>
                </c:pt>
                <c:pt idx="69">
                  <c:v>21149</c:v>
                </c:pt>
                <c:pt idx="70">
                  <c:v>21204</c:v>
                </c:pt>
                <c:pt idx="71">
                  <c:v>21233</c:v>
                </c:pt>
                <c:pt idx="72">
                  <c:v>21234</c:v>
                </c:pt>
                <c:pt idx="73">
                  <c:v>21248</c:v>
                </c:pt>
                <c:pt idx="74">
                  <c:v>21249</c:v>
                </c:pt>
                <c:pt idx="75">
                  <c:v>21255</c:v>
                </c:pt>
                <c:pt idx="76">
                  <c:v>21256</c:v>
                </c:pt>
                <c:pt idx="77">
                  <c:v>21266</c:v>
                </c:pt>
                <c:pt idx="78">
                  <c:v>21267</c:v>
                </c:pt>
                <c:pt idx="79">
                  <c:v>21270</c:v>
                </c:pt>
                <c:pt idx="80">
                  <c:v>21271</c:v>
                </c:pt>
                <c:pt idx="81">
                  <c:v>21292</c:v>
                </c:pt>
                <c:pt idx="82">
                  <c:v>21307</c:v>
                </c:pt>
                <c:pt idx="83">
                  <c:v>21314</c:v>
                </c:pt>
                <c:pt idx="84">
                  <c:v>21324</c:v>
                </c:pt>
                <c:pt idx="85">
                  <c:v>21325</c:v>
                </c:pt>
                <c:pt idx="86">
                  <c:v>21358</c:v>
                </c:pt>
                <c:pt idx="87">
                  <c:v>21361</c:v>
                </c:pt>
                <c:pt idx="88">
                  <c:v>21365</c:v>
                </c:pt>
                <c:pt idx="89">
                  <c:v>21376</c:v>
                </c:pt>
                <c:pt idx="90">
                  <c:v>21383</c:v>
                </c:pt>
                <c:pt idx="91">
                  <c:v>21398</c:v>
                </c:pt>
                <c:pt idx="92">
                  <c:v>23341</c:v>
                </c:pt>
                <c:pt idx="93">
                  <c:v>23491</c:v>
                </c:pt>
                <c:pt idx="94">
                  <c:v>23549</c:v>
                </c:pt>
                <c:pt idx="95">
                  <c:v>23681</c:v>
                </c:pt>
                <c:pt idx="96">
                  <c:v>23682</c:v>
                </c:pt>
                <c:pt idx="97">
                  <c:v>23683</c:v>
                </c:pt>
                <c:pt idx="98">
                  <c:v>26089</c:v>
                </c:pt>
                <c:pt idx="99">
                  <c:v>26243</c:v>
                </c:pt>
                <c:pt idx="100">
                  <c:v>26265</c:v>
                </c:pt>
                <c:pt idx="101">
                  <c:v>26316</c:v>
                </c:pt>
                <c:pt idx="102">
                  <c:v>26375</c:v>
                </c:pt>
                <c:pt idx="103">
                  <c:v>28930</c:v>
                </c:pt>
                <c:pt idx="104">
                  <c:v>28937</c:v>
                </c:pt>
                <c:pt idx="105">
                  <c:v>28944</c:v>
                </c:pt>
                <c:pt idx="106">
                  <c:v>29041</c:v>
                </c:pt>
                <c:pt idx="107">
                  <c:v>29098</c:v>
                </c:pt>
                <c:pt idx="108">
                  <c:v>29186</c:v>
                </c:pt>
                <c:pt idx="109">
                  <c:v>29252</c:v>
                </c:pt>
                <c:pt idx="110">
                  <c:v>29274</c:v>
                </c:pt>
                <c:pt idx="111">
                  <c:v>29274.5</c:v>
                </c:pt>
              </c:numCache>
            </c:numRef>
          </c:xVal>
          <c:yVal>
            <c:numRef>
              <c:f>Active!$J$21:$J$132</c:f>
              <c:numCache>
                <c:formatCode>General</c:formatCode>
                <c:ptCount val="112"/>
                <c:pt idx="40">
                  <c:v>6.1299942899495363E-6</c:v>
                </c:pt>
                <c:pt idx="89">
                  <c:v>-2.8528000257210806E-4</c:v>
                </c:pt>
                <c:pt idx="107">
                  <c:v>-2.0994000806240365E-4</c:v>
                </c:pt>
                <c:pt idx="108">
                  <c:v>2.1541999740293249E-4</c:v>
                </c:pt>
                <c:pt idx="109">
                  <c:v>5.8444000023882836E-4</c:v>
                </c:pt>
                <c:pt idx="110">
                  <c:v>6.4077999559231102E-4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B0A-403D-BB14-BDC894CB6976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Active!$F$21:$F$132</c:f>
              <c:numCache>
                <c:formatCode>General</c:formatCode>
                <c:ptCount val="112"/>
                <c:pt idx="0">
                  <c:v>0</c:v>
                </c:pt>
                <c:pt idx="1">
                  <c:v>1</c:v>
                </c:pt>
                <c:pt idx="2">
                  <c:v>410</c:v>
                </c:pt>
                <c:pt idx="3">
                  <c:v>1224</c:v>
                </c:pt>
                <c:pt idx="4">
                  <c:v>1765</c:v>
                </c:pt>
                <c:pt idx="5">
                  <c:v>1830</c:v>
                </c:pt>
                <c:pt idx="6">
                  <c:v>2071</c:v>
                </c:pt>
                <c:pt idx="7">
                  <c:v>2072</c:v>
                </c:pt>
                <c:pt idx="8">
                  <c:v>2138</c:v>
                </c:pt>
                <c:pt idx="9">
                  <c:v>2379</c:v>
                </c:pt>
                <c:pt idx="10">
                  <c:v>2782</c:v>
                </c:pt>
                <c:pt idx="11">
                  <c:v>2782</c:v>
                </c:pt>
                <c:pt idx="12">
                  <c:v>4561</c:v>
                </c:pt>
                <c:pt idx="13">
                  <c:v>4562</c:v>
                </c:pt>
                <c:pt idx="14">
                  <c:v>4904.5</c:v>
                </c:pt>
                <c:pt idx="15">
                  <c:v>4905</c:v>
                </c:pt>
                <c:pt idx="16">
                  <c:v>4906</c:v>
                </c:pt>
                <c:pt idx="17">
                  <c:v>4920</c:v>
                </c:pt>
                <c:pt idx="18">
                  <c:v>4921</c:v>
                </c:pt>
                <c:pt idx="19">
                  <c:v>5058</c:v>
                </c:pt>
                <c:pt idx="20">
                  <c:v>6824</c:v>
                </c:pt>
                <c:pt idx="21">
                  <c:v>7569</c:v>
                </c:pt>
                <c:pt idx="22">
                  <c:v>7620</c:v>
                </c:pt>
                <c:pt idx="23">
                  <c:v>7621</c:v>
                </c:pt>
                <c:pt idx="24">
                  <c:v>7622</c:v>
                </c:pt>
                <c:pt idx="25">
                  <c:v>7657</c:v>
                </c:pt>
                <c:pt idx="26">
                  <c:v>7657</c:v>
                </c:pt>
                <c:pt idx="27">
                  <c:v>7658</c:v>
                </c:pt>
                <c:pt idx="28">
                  <c:v>7658</c:v>
                </c:pt>
                <c:pt idx="29">
                  <c:v>7659</c:v>
                </c:pt>
                <c:pt idx="30">
                  <c:v>7679</c:v>
                </c:pt>
                <c:pt idx="31">
                  <c:v>7679</c:v>
                </c:pt>
                <c:pt idx="32">
                  <c:v>7723</c:v>
                </c:pt>
                <c:pt idx="33">
                  <c:v>7724</c:v>
                </c:pt>
                <c:pt idx="34">
                  <c:v>9965</c:v>
                </c:pt>
                <c:pt idx="35">
                  <c:v>10286</c:v>
                </c:pt>
                <c:pt idx="36">
                  <c:v>10287</c:v>
                </c:pt>
                <c:pt idx="37">
                  <c:v>10395</c:v>
                </c:pt>
                <c:pt idx="38">
                  <c:v>12446</c:v>
                </c:pt>
                <c:pt idx="39">
                  <c:v>12446.5</c:v>
                </c:pt>
                <c:pt idx="40">
                  <c:v>12679</c:v>
                </c:pt>
                <c:pt idx="41">
                  <c:v>12898</c:v>
                </c:pt>
                <c:pt idx="42">
                  <c:v>12943</c:v>
                </c:pt>
                <c:pt idx="43">
                  <c:v>12944</c:v>
                </c:pt>
                <c:pt idx="44">
                  <c:v>13001</c:v>
                </c:pt>
                <c:pt idx="45">
                  <c:v>13103</c:v>
                </c:pt>
                <c:pt idx="46">
                  <c:v>13103</c:v>
                </c:pt>
                <c:pt idx="47">
                  <c:v>13103.5</c:v>
                </c:pt>
                <c:pt idx="48">
                  <c:v>13104</c:v>
                </c:pt>
                <c:pt idx="49">
                  <c:v>13105</c:v>
                </c:pt>
                <c:pt idx="50">
                  <c:v>15138</c:v>
                </c:pt>
                <c:pt idx="51">
                  <c:v>15314</c:v>
                </c:pt>
                <c:pt idx="52">
                  <c:v>15666</c:v>
                </c:pt>
                <c:pt idx="53">
                  <c:v>15667</c:v>
                </c:pt>
                <c:pt idx="54">
                  <c:v>15717</c:v>
                </c:pt>
                <c:pt idx="55">
                  <c:v>16002</c:v>
                </c:pt>
                <c:pt idx="56">
                  <c:v>16003</c:v>
                </c:pt>
                <c:pt idx="57">
                  <c:v>18308</c:v>
                </c:pt>
                <c:pt idx="58">
                  <c:v>18309</c:v>
                </c:pt>
                <c:pt idx="59">
                  <c:v>18310</c:v>
                </c:pt>
                <c:pt idx="60">
                  <c:v>18345</c:v>
                </c:pt>
                <c:pt idx="61">
                  <c:v>18374</c:v>
                </c:pt>
                <c:pt idx="62">
                  <c:v>18586</c:v>
                </c:pt>
                <c:pt idx="63">
                  <c:v>18587</c:v>
                </c:pt>
                <c:pt idx="64">
                  <c:v>18660</c:v>
                </c:pt>
                <c:pt idx="65">
                  <c:v>20482</c:v>
                </c:pt>
                <c:pt idx="66">
                  <c:v>21002</c:v>
                </c:pt>
                <c:pt idx="67">
                  <c:v>21003</c:v>
                </c:pt>
                <c:pt idx="68">
                  <c:v>21004</c:v>
                </c:pt>
                <c:pt idx="69">
                  <c:v>21149</c:v>
                </c:pt>
                <c:pt idx="70">
                  <c:v>21204</c:v>
                </c:pt>
                <c:pt idx="71">
                  <c:v>21233</c:v>
                </c:pt>
                <c:pt idx="72">
                  <c:v>21234</c:v>
                </c:pt>
                <c:pt idx="73">
                  <c:v>21248</c:v>
                </c:pt>
                <c:pt idx="74">
                  <c:v>21249</c:v>
                </c:pt>
                <c:pt idx="75">
                  <c:v>21255</c:v>
                </c:pt>
                <c:pt idx="76">
                  <c:v>21256</c:v>
                </c:pt>
                <c:pt idx="77">
                  <c:v>21266</c:v>
                </c:pt>
                <c:pt idx="78">
                  <c:v>21267</c:v>
                </c:pt>
                <c:pt idx="79">
                  <c:v>21270</c:v>
                </c:pt>
                <c:pt idx="80">
                  <c:v>21271</c:v>
                </c:pt>
                <c:pt idx="81">
                  <c:v>21292</c:v>
                </c:pt>
                <c:pt idx="82">
                  <c:v>21307</c:v>
                </c:pt>
                <c:pt idx="83">
                  <c:v>21314</c:v>
                </c:pt>
                <c:pt idx="84">
                  <c:v>21324</c:v>
                </c:pt>
                <c:pt idx="85">
                  <c:v>21325</c:v>
                </c:pt>
                <c:pt idx="86">
                  <c:v>21358</c:v>
                </c:pt>
                <c:pt idx="87">
                  <c:v>21361</c:v>
                </c:pt>
                <c:pt idx="88">
                  <c:v>21365</c:v>
                </c:pt>
                <c:pt idx="89">
                  <c:v>21376</c:v>
                </c:pt>
                <c:pt idx="90">
                  <c:v>21383</c:v>
                </c:pt>
                <c:pt idx="91">
                  <c:v>21398</c:v>
                </c:pt>
                <c:pt idx="92">
                  <c:v>23341</c:v>
                </c:pt>
                <c:pt idx="93">
                  <c:v>23491</c:v>
                </c:pt>
                <c:pt idx="94">
                  <c:v>23549</c:v>
                </c:pt>
                <c:pt idx="95">
                  <c:v>23681</c:v>
                </c:pt>
                <c:pt idx="96">
                  <c:v>23682</c:v>
                </c:pt>
                <c:pt idx="97">
                  <c:v>23683</c:v>
                </c:pt>
                <c:pt idx="98">
                  <c:v>26089</c:v>
                </c:pt>
                <c:pt idx="99">
                  <c:v>26243</c:v>
                </c:pt>
                <c:pt idx="100">
                  <c:v>26265</c:v>
                </c:pt>
                <c:pt idx="101">
                  <c:v>26316</c:v>
                </c:pt>
                <c:pt idx="102">
                  <c:v>26375</c:v>
                </c:pt>
                <c:pt idx="103">
                  <c:v>28930</c:v>
                </c:pt>
                <c:pt idx="104">
                  <c:v>28937</c:v>
                </c:pt>
                <c:pt idx="105">
                  <c:v>28944</c:v>
                </c:pt>
                <c:pt idx="106">
                  <c:v>29041</c:v>
                </c:pt>
                <c:pt idx="107">
                  <c:v>29098</c:v>
                </c:pt>
                <c:pt idx="108">
                  <c:v>29186</c:v>
                </c:pt>
                <c:pt idx="109">
                  <c:v>29252</c:v>
                </c:pt>
                <c:pt idx="110">
                  <c:v>29274</c:v>
                </c:pt>
                <c:pt idx="111">
                  <c:v>29274.5</c:v>
                </c:pt>
              </c:numCache>
            </c:numRef>
          </c:xVal>
          <c:yVal>
            <c:numRef>
              <c:f>Active!$K$21:$K$132</c:f>
              <c:numCache>
                <c:formatCode>General</c:formatCode>
                <c:ptCount val="112"/>
                <c:pt idx="0">
                  <c:v>0</c:v>
                </c:pt>
                <c:pt idx="1">
                  <c:v>-2.0653000683523715E-4</c:v>
                </c:pt>
                <c:pt idx="2">
                  <c:v>-3.6730000283569098E-4</c:v>
                </c:pt>
                <c:pt idx="3">
                  <c:v>-4.927199988742359E-4</c:v>
                </c:pt>
                <c:pt idx="4">
                  <c:v>-9.2545000370591879E-4</c:v>
                </c:pt>
                <c:pt idx="5">
                  <c:v>-3.4990000131074339E-4</c:v>
                </c:pt>
                <c:pt idx="6">
                  <c:v>7.6370000897441059E-5</c:v>
                </c:pt>
                <c:pt idx="7">
                  <c:v>-3.3016000088537112E-4</c:v>
                </c:pt>
                <c:pt idx="8">
                  <c:v>-2.6113999774679542E-4</c:v>
                </c:pt>
                <c:pt idx="9">
                  <c:v>2.4512999516446143E-4</c:v>
                </c:pt>
                <c:pt idx="10">
                  <c:v>-2.864600028260611E-4</c:v>
                </c:pt>
                <c:pt idx="11">
                  <c:v>-2.664600033313036E-4</c:v>
                </c:pt>
                <c:pt idx="12">
                  <c:v>-8.333000005222857E-5</c:v>
                </c:pt>
                <c:pt idx="13">
                  <c:v>-7.8986000153236091E-4</c:v>
                </c:pt>
                <c:pt idx="15">
                  <c:v>-4.2965000466210768E-4</c:v>
                </c:pt>
                <c:pt idx="16">
                  <c:v>-4.3618000199785456E-4</c:v>
                </c:pt>
                <c:pt idx="17">
                  <c:v>1.7239999579032883E-4</c:v>
                </c:pt>
                <c:pt idx="18">
                  <c:v>-1.3413000124273822E-4</c:v>
                </c:pt>
                <c:pt idx="19">
                  <c:v>-1.2874000094598159E-4</c:v>
                </c:pt>
                <c:pt idx="20">
                  <c:v>-6.0720005421899259E-5</c:v>
                </c:pt>
                <c:pt idx="21">
                  <c:v>2.7442999271443114E-4</c:v>
                </c:pt>
                <c:pt idx="22">
                  <c:v>-4.585999995470047E-4</c:v>
                </c:pt>
                <c:pt idx="23">
                  <c:v>-1.6513000446138903E-4</c:v>
                </c:pt>
                <c:pt idx="24">
                  <c:v>-4.716600087704137E-4</c:v>
                </c:pt>
                <c:pt idx="25">
                  <c:v>2.4978999863378704E-4</c:v>
                </c:pt>
                <c:pt idx="26">
                  <c:v>2.997900010086596E-4</c:v>
                </c:pt>
                <c:pt idx="27">
                  <c:v>-2.0674000552389771E-4</c:v>
                </c:pt>
                <c:pt idx="28">
                  <c:v>-1.667400065343827E-4</c:v>
                </c:pt>
                <c:pt idx="29">
                  <c:v>-2.1327000285964459E-4</c:v>
                </c:pt>
                <c:pt idx="30">
                  <c:v>1.1612999514909461E-4</c:v>
                </c:pt>
                <c:pt idx="31">
                  <c:v>1.5613000141456723E-4</c:v>
                </c:pt>
                <c:pt idx="32">
                  <c:v>2.6880999939749017E-4</c:v>
                </c:pt>
                <c:pt idx="33">
                  <c:v>6.2279999838210642E-5</c:v>
                </c:pt>
                <c:pt idx="34">
                  <c:v>-5.7145000027958304E-4</c:v>
                </c:pt>
                <c:pt idx="35">
                  <c:v>-2.6757999876281247E-4</c:v>
                </c:pt>
                <c:pt idx="36">
                  <c:v>-5.7411000307183713E-4</c:v>
                </c:pt>
                <c:pt idx="37">
                  <c:v>-1.7935000505531207E-4</c:v>
                </c:pt>
                <c:pt idx="38">
                  <c:v>-4.7238000843208283E-4</c:v>
                </c:pt>
                <c:pt idx="41">
                  <c:v>4.7605999861843884E-4</c:v>
                </c:pt>
                <c:pt idx="42">
                  <c:v>1.8221000209450722E-4</c:v>
                </c:pt>
                <c:pt idx="43">
                  <c:v>6.7567999940365553E-4</c:v>
                </c:pt>
                <c:pt idx="44">
                  <c:v>1.0347000352339819E-4</c:v>
                </c:pt>
                <c:pt idx="45">
                  <c:v>8.874099949025549E-4</c:v>
                </c:pt>
                <c:pt idx="46">
                  <c:v>9.3740999727742746E-4</c:v>
                </c:pt>
                <c:pt idx="48">
                  <c:v>6.308799929684028E-4</c:v>
                </c:pt>
                <c:pt idx="49">
                  <c:v>7.2435000038240105E-4</c:v>
                </c:pt>
                <c:pt idx="50">
                  <c:v>3.4885999775724486E-4</c:v>
                </c:pt>
                <c:pt idx="51">
                  <c:v>5.9957999474136159E-4</c:v>
                </c:pt>
                <c:pt idx="52">
                  <c:v>1.0101999214384705E-4</c:v>
                </c:pt>
                <c:pt idx="53">
                  <c:v>-2.0550999761326239E-4</c:v>
                </c:pt>
                <c:pt idx="54">
                  <c:v>-3.2010000722948462E-5</c:v>
                </c:pt>
                <c:pt idx="55">
                  <c:v>1.0694000229705125E-4</c:v>
                </c:pt>
                <c:pt idx="56">
                  <c:v>6.0040999960619956E-4</c:v>
                </c:pt>
                <c:pt idx="57">
                  <c:v>1.4876000204822049E-4</c:v>
                </c:pt>
                <c:pt idx="58">
                  <c:v>4.2229999962728471E-5</c:v>
                </c:pt>
                <c:pt idx="59">
                  <c:v>2.3569999757455662E-4</c:v>
                </c:pt>
                <c:pt idx="60">
                  <c:v>3.8715011032763869E-4</c:v>
                </c:pt>
                <c:pt idx="61">
                  <c:v>1.2777995289070532E-4</c:v>
                </c:pt>
                <c:pt idx="62">
                  <c:v>4.3341999116819352E-4</c:v>
                </c:pt>
                <c:pt idx="63">
                  <c:v>3.2688999635865912E-4</c:v>
                </c:pt>
                <c:pt idx="64">
                  <c:v>6.0199876315891743E-5</c:v>
                </c:pt>
                <c:pt idx="65">
                  <c:v>2.5254009960917756E-4</c:v>
                </c:pt>
                <c:pt idx="66">
                  <c:v>1.569399973959662E-4</c:v>
                </c:pt>
                <c:pt idx="67">
                  <c:v>5.0409995310474187E-5</c:v>
                </c:pt>
                <c:pt idx="68">
                  <c:v>1.4388000272447243E-4</c:v>
                </c:pt>
                <c:pt idx="69">
                  <c:v>5.5703005637042224E-4</c:v>
                </c:pt>
                <c:pt idx="70">
                  <c:v>6.3787999533815309E-4</c:v>
                </c:pt>
                <c:pt idx="71">
                  <c:v>2.4850999761838466E-4</c:v>
                </c:pt>
                <c:pt idx="72">
                  <c:v>7.4197999492753297E-4</c:v>
                </c:pt>
                <c:pt idx="73">
                  <c:v>1.5055999392643571E-4</c:v>
                </c:pt>
                <c:pt idx="74">
                  <c:v>1.4403000386664644E-4</c:v>
                </c:pt>
                <c:pt idx="75">
                  <c:v>8.0485000216867775E-4</c:v>
                </c:pt>
                <c:pt idx="76">
                  <c:v>1.9831999816233292E-4</c:v>
                </c:pt>
                <c:pt idx="77">
                  <c:v>7.8302011388586834E-4</c:v>
                </c:pt>
                <c:pt idx="78">
                  <c:v>6.5648998133838177E-4</c:v>
                </c:pt>
                <c:pt idx="79">
                  <c:v>7.068999984767288E-4</c:v>
                </c:pt>
                <c:pt idx="80">
                  <c:v>4.0036999416770414E-4</c:v>
                </c:pt>
                <c:pt idx="81">
                  <c:v>4.6324000140884891E-4</c:v>
                </c:pt>
                <c:pt idx="82">
                  <c:v>6.5289998019579798E-5</c:v>
                </c:pt>
                <c:pt idx="83">
                  <c:v>4.1957999928854406E-4</c:v>
                </c:pt>
                <c:pt idx="84">
                  <c:v>7.9428010940318927E-4</c:v>
                </c:pt>
                <c:pt idx="85">
                  <c:v>2.5775012181838974E-4</c:v>
                </c:pt>
                <c:pt idx="86">
                  <c:v>3.3226000232389197E-4</c:v>
                </c:pt>
                <c:pt idx="87">
                  <c:v>1.9266983144916594E-4</c:v>
                </c:pt>
                <c:pt idx="88">
                  <c:v>5.865499988431111E-4</c:v>
                </c:pt>
                <c:pt idx="90">
                  <c:v>8.8901018898468465E-4</c:v>
                </c:pt>
                <c:pt idx="92">
                  <c:v>3.8327000220306218E-4</c:v>
                </c:pt>
                <c:pt idx="93">
                  <c:v>6.3376977050211281E-4</c:v>
                </c:pt>
                <c:pt idx="94">
                  <c:v>3.1503004720434546E-4</c:v>
                </c:pt>
                <c:pt idx="95">
                  <c:v>3.63070001185406E-4</c:v>
                </c:pt>
                <c:pt idx="96">
                  <c:v>4.5653999404748902E-4</c:v>
                </c:pt>
                <c:pt idx="97">
                  <c:v>3.50009991961997E-4</c:v>
                </c:pt>
                <c:pt idx="98">
                  <c:v>-1.0117007332155481E-4</c:v>
                </c:pt>
                <c:pt idx="100">
                  <c:v>1.0955015022773296E-4</c:v>
                </c:pt>
                <c:pt idx="101">
                  <c:v>-4.3479943997226655E-5</c:v>
                </c:pt>
                <c:pt idx="102">
                  <c:v>5.4125013411976397E-4</c:v>
                </c:pt>
                <c:pt idx="103">
                  <c:v>2.6710009115049616E-4</c:v>
                </c:pt>
                <c:pt idx="104">
                  <c:v>2.8138998459326103E-4</c:v>
                </c:pt>
                <c:pt idx="105">
                  <c:v>4.5679829781875014E-5</c:v>
                </c:pt>
                <c:pt idx="106">
                  <c:v>-5.8772999909706414E-4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B0A-403D-BB14-BDC894CB6976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Active!$F$21:$F$132</c:f>
              <c:numCache>
                <c:formatCode>General</c:formatCode>
                <c:ptCount val="112"/>
                <c:pt idx="0">
                  <c:v>0</c:v>
                </c:pt>
                <c:pt idx="1">
                  <c:v>1</c:v>
                </c:pt>
                <c:pt idx="2">
                  <c:v>410</c:v>
                </c:pt>
                <c:pt idx="3">
                  <c:v>1224</c:v>
                </c:pt>
                <c:pt idx="4">
                  <c:v>1765</c:v>
                </c:pt>
                <c:pt idx="5">
                  <c:v>1830</c:v>
                </c:pt>
                <c:pt idx="6">
                  <c:v>2071</c:v>
                </c:pt>
                <c:pt idx="7">
                  <c:v>2072</c:v>
                </c:pt>
                <c:pt idx="8">
                  <c:v>2138</c:v>
                </c:pt>
                <c:pt idx="9">
                  <c:v>2379</c:v>
                </c:pt>
                <c:pt idx="10">
                  <c:v>2782</c:v>
                </c:pt>
                <c:pt idx="11">
                  <c:v>2782</c:v>
                </c:pt>
                <c:pt idx="12">
                  <c:v>4561</c:v>
                </c:pt>
                <c:pt idx="13">
                  <c:v>4562</c:v>
                </c:pt>
                <c:pt idx="14">
                  <c:v>4904.5</c:v>
                </c:pt>
                <c:pt idx="15">
                  <c:v>4905</c:v>
                </c:pt>
                <c:pt idx="16">
                  <c:v>4906</c:v>
                </c:pt>
                <c:pt idx="17">
                  <c:v>4920</c:v>
                </c:pt>
                <c:pt idx="18">
                  <c:v>4921</c:v>
                </c:pt>
                <c:pt idx="19">
                  <c:v>5058</c:v>
                </c:pt>
                <c:pt idx="20">
                  <c:v>6824</c:v>
                </c:pt>
                <c:pt idx="21">
                  <c:v>7569</c:v>
                </c:pt>
                <c:pt idx="22">
                  <c:v>7620</c:v>
                </c:pt>
                <c:pt idx="23">
                  <c:v>7621</c:v>
                </c:pt>
                <c:pt idx="24">
                  <c:v>7622</c:v>
                </c:pt>
                <c:pt idx="25">
                  <c:v>7657</c:v>
                </c:pt>
                <c:pt idx="26">
                  <c:v>7657</c:v>
                </c:pt>
                <c:pt idx="27">
                  <c:v>7658</c:v>
                </c:pt>
                <c:pt idx="28">
                  <c:v>7658</c:v>
                </c:pt>
                <c:pt idx="29">
                  <c:v>7659</c:v>
                </c:pt>
                <c:pt idx="30">
                  <c:v>7679</c:v>
                </c:pt>
                <c:pt idx="31">
                  <c:v>7679</c:v>
                </c:pt>
                <c:pt idx="32">
                  <c:v>7723</c:v>
                </c:pt>
                <c:pt idx="33">
                  <c:v>7724</c:v>
                </c:pt>
                <c:pt idx="34">
                  <c:v>9965</c:v>
                </c:pt>
                <c:pt idx="35">
                  <c:v>10286</c:v>
                </c:pt>
                <c:pt idx="36">
                  <c:v>10287</c:v>
                </c:pt>
                <c:pt idx="37">
                  <c:v>10395</c:v>
                </c:pt>
                <c:pt idx="38">
                  <c:v>12446</c:v>
                </c:pt>
                <c:pt idx="39">
                  <c:v>12446.5</c:v>
                </c:pt>
                <c:pt idx="40">
                  <c:v>12679</c:v>
                </c:pt>
                <c:pt idx="41">
                  <c:v>12898</c:v>
                </c:pt>
                <c:pt idx="42">
                  <c:v>12943</c:v>
                </c:pt>
                <c:pt idx="43">
                  <c:v>12944</c:v>
                </c:pt>
                <c:pt idx="44">
                  <c:v>13001</c:v>
                </c:pt>
                <c:pt idx="45">
                  <c:v>13103</c:v>
                </c:pt>
                <c:pt idx="46">
                  <c:v>13103</c:v>
                </c:pt>
                <c:pt idx="47">
                  <c:v>13103.5</c:v>
                </c:pt>
                <c:pt idx="48">
                  <c:v>13104</c:v>
                </c:pt>
                <c:pt idx="49">
                  <c:v>13105</c:v>
                </c:pt>
                <c:pt idx="50">
                  <c:v>15138</c:v>
                </c:pt>
                <c:pt idx="51">
                  <c:v>15314</c:v>
                </c:pt>
                <c:pt idx="52">
                  <c:v>15666</c:v>
                </c:pt>
                <c:pt idx="53">
                  <c:v>15667</c:v>
                </c:pt>
                <c:pt idx="54">
                  <c:v>15717</c:v>
                </c:pt>
                <c:pt idx="55">
                  <c:v>16002</c:v>
                </c:pt>
                <c:pt idx="56">
                  <c:v>16003</c:v>
                </c:pt>
                <c:pt idx="57">
                  <c:v>18308</c:v>
                </c:pt>
                <c:pt idx="58">
                  <c:v>18309</c:v>
                </c:pt>
                <c:pt idx="59">
                  <c:v>18310</c:v>
                </c:pt>
                <c:pt idx="60">
                  <c:v>18345</c:v>
                </c:pt>
                <c:pt idx="61">
                  <c:v>18374</c:v>
                </c:pt>
                <c:pt idx="62">
                  <c:v>18586</c:v>
                </c:pt>
                <c:pt idx="63">
                  <c:v>18587</c:v>
                </c:pt>
                <c:pt idx="64">
                  <c:v>18660</c:v>
                </c:pt>
                <c:pt idx="65">
                  <c:v>20482</c:v>
                </c:pt>
                <c:pt idx="66">
                  <c:v>21002</c:v>
                </c:pt>
                <c:pt idx="67">
                  <c:v>21003</c:v>
                </c:pt>
                <c:pt idx="68">
                  <c:v>21004</c:v>
                </c:pt>
                <c:pt idx="69">
                  <c:v>21149</c:v>
                </c:pt>
                <c:pt idx="70">
                  <c:v>21204</c:v>
                </c:pt>
                <c:pt idx="71">
                  <c:v>21233</c:v>
                </c:pt>
                <c:pt idx="72">
                  <c:v>21234</c:v>
                </c:pt>
                <c:pt idx="73">
                  <c:v>21248</c:v>
                </c:pt>
                <c:pt idx="74">
                  <c:v>21249</c:v>
                </c:pt>
                <c:pt idx="75">
                  <c:v>21255</c:v>
                </c:pt>
                <c:pt idx="76">
                  <c:v>21256</c:v>
                </c:pt>
                <c:pt idx="77">
                  <c:v>21266</c:v>
                </c:pt>
                <c:pt idx="78">
                  <c:v>21267</c:v>
                </c:pt>
                <c:pt idx="79">
                  <c:v>21270</c:v>
                </c:pt>
                <c:pt idx="80">
                  <c:v>21271</c:v>
                </c:pt>
                <c:pt idx="81">
                  <c:v>21292</c:v>
                </c:pt>
                <c:pt idx="82">
                  <c:v>21307</c:v>
                </c:pt>
                <c:pt idx="83">
                  <c:v>21314</c:v>
                </c:pt>
                <c:pt idx="84">
                  <c:v>21324</c:v>
                </c:pt>
                <c:pt idx="85">
                  <c:v>21325</c:v>
                </c:pt>
                <c:pt idx="86">
                  <c:v>21358</c:v>
                </c:pt>
                <c:pt idx="87">
                  <c:v>21361</c:v>
                </c:pt>
                <c:pt idx="88">
                  <c:v>21365</c:v>
                </c:pt>
                <c:pt idx="89">
                  <c:v>21376</c:v>
                </c:pt>
                <c:pt idx="90">
                  <c:v>21383</c:v>
                </c:pt>
                <c:pt idx="91">
                  <c:v>21398</c:v>
                </c:pt>
                <c:pt idx="92">
                  <c:v>23341</c:v>
                </c:pt>
                <c:pt idx="93">
                  <c:v>23491</c:v>
                </c:pt>
                <c:pt idx="94">
                  <c:v>23549</c:v>
                </c:pt>
                <c:pt idx="95">
                  <c:v>23681</c:v>
                </c:pt>
                <c:pt idx="96">
                  <c:v>23682</c:v>
                </c:pt>
                <c:pt idx="97">
                  <c:v>23683</c:v>
                </c:pt>
                <c:pt idx="98">
                  <c:v>26089</c:v>
                </c:pt>
                <c:pt idx="99">
                  <c:v>26243</c:v>
                </c:pt>
                <c:pt idx="100">
                  <c:v>26265</c:v>
                </c:pt>
                <c:pt idx="101">
                  <c:v>26316</c:v>
                </c:pt>
                <c:pt idx="102">
                  <c:v>26375</c:v>
                </c:pt>
                <c:pt idx="103">
                  <c:v>28930</c:v>
                </c:pt>
                <c:pt idx="104">
                  <c:v>28937</c:v>
                </c:pt>
                <c:pt idx="105">
                  <c:v>28944</c:v>
                </c:pt>
                <c:pt idx="106">
                  <c:v>29041</c:v>
                </c:pt>
                <c:pt idx="107">
                  <c:v>29098</c:v>
                </c:pt>
                <c:pt idx="108">
                  <c:v>29186</c:v>
                </c:pt>
                <c:pt idx="109">
                  <c:v>29252</c:v>
                </c:pt>
                <c:pt idx="110">
                  <c:v>29274</c:v>
                </c:pt>
                <c:pt idx="111">
                  <c:v>29274.5</c:v>
                </c:pt>
              </c:numCache>
            </c:numRef>
          </c:xVal>
          <c:yVal>
            <c:numRef>
              <c:f>Active!$L$21:$L$132</c:f>
              <c:numCache>
                <c:formatCode>General</c:formatCode>
                <c:ptCount val="1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B0A-403D-BB14-BDC894CB697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Active!$F$21:$F$132</c:f>
              <c:numCache>
                <c:formatCode>General</c:formatCode>
                <c:ptCount val="112"/>
                <c:pt idx="0">
                  <c:v>0</c:v>
                </c:pt>
                <c:pt idx="1">
                  <c:v>1</c:v>
                </c:pt>
                <c:pt idx="2">
                  <c:v>410</c:v>
                </c:pt>
                <c:pt idx="3">
                  <c:v>1224</c:v>
                </c:pt>
                <c:pt idx="4">
                  <c:v>1765</c:v>
                </c:pt>
                <c:pt idx="5">
                  <c:v>1830</c:v>
                </c:pt>
                <c:pt idx="6">
                  <c:v>2071</c:v>
                </c:pt>
                <c:pt idx="7">
                  <c:v>2072</c:v>
                </c:pt>
                <c:pt idx="8">
                  <c:v>2138</c:v>
                </c:pt>
                <c:pt idx="9">
                  <c:v>2379</c:v>
                </c:pt>
                <c:pt idx="10">
                  <c:v>2782</c:v>
                </c:pt>
                <c:pt idx="11">
                  <c:v>2782</c:v>
                </c:pt>
                <c:pt idx="12">
                  <c:v>4561</c:v>
                </c:pt>
                <c:pt idx="13">
                  <c:v>4562</c:v>
                </c:pt>
                <c:pt idx="14">
                  <c:v>4904.5</c:v>
                </c:pt>
                <c:pt idx="15">
                  <c:v>4905</c:v>
                </c:pt>
                <c:pt idx="16">
                  <c:v>4906</c:v>
                </c:pt>
                <c:pt idx="17">
                  <c:v>4920</c:v>
                </c:pt>
                <c:pt idx="18">
                  <c:v>4921</c:v>
                </c:pt>
                <c:pt idx="19">
                  <c:v>5058</c:v>
                </c:pt>
                <c:pt idx="20">
                  <c:v>6824</c:v>
                </c:pt>
                <c:pt idx="21">
                  <c:v>7569</c:v>
                </c:pt>
                <c:pt idx="22">
                  <c:v>7620</c:v>
                </c:pt>
                <c:pt idx="23">
                  <c:v>7621</c:v>
                </c:pt>
                <c:pt idx="24">
                  <c:v>7622</c:v>
                </c:pt>
                <c:pt idx="25">
                  <c:v>7657</c:v>
                </c:pt>
                <c:pt idx="26">
                  <c:v>7657</c:v>
                </c:pt>
                <c:pt idx="27">
                  <c:v>7658</c:v>
                </c:pt>
                <c:pt idx="28">
                  <c:v>7658</c:v>
                </c:pt>
                <c:pt idx="29">
                  <c:v>7659</c:v>
                </c:pt>
                <c:pt idx="30">
                  <c:v>7679</c:v>
                </c:pt>
                <c:pt idx="31">
                  <c:v>7679</c:v>
                </c:pt>
                <c:pt idx="32">
                  <c:v>7723</c:v>
                </c:pt>
                <c:pt idx="33">
                  <c:v>7724</c:v>
                </c:pt>
                <c:pt idx="34">
                  <c:v>9965</c:v>
                </c:pt>
                <c:pt idx="35">
                  <c:v>10286</c:v>
                </c:pt>
                <c:pt idx="36">
                  <c:v>10287</c:v>
                </c:pt>
                <c:pt idx="37">
                  <c:v>10395</c:v>
                </c:pt>
                <c:pt idx="38">
                  <c:v>12446</c:v>
                </c:pt>
                <c:pt idx="39">
                  <c:v>12446.5</c:v>
                </c:pt>
                <c:pt idx="40">
                  <c:v>12679</c:v>
                </c:pt>
                <c:pt idx="41">
                  <c:v>12898</c:v>
                </c:pt>
                <c:pt idx="42">
                  <c:v>12943</c:v>
                </c:pt>
                <c:pt idx="43">
                  <c:v>12944</c:v>
                </c:pt>
                <c:pt idx="44">
                  <c:v>13001</c:v>
                </c:pt>
                <c:pt idx="45">
                  <c:v>13103</c:v>
                </c:pt>
                <c:pt idx="46">
                  <c:v>13103</c:v>
                </c:pt>
                <c:pt idx="47">
                  <c:v>13103.5</c:v>
                </c:pt>
                <c:pt idx="48">
                  <c:v>13104</c:v>
                </c:pt>
                <c:pt idx="49">
                  <c:v>13105</c:v>
                </c:pt>
                <c:pt idx="50">
                  <c:v>15138</c:v>
                </c:pt>
                <c:pt idx="51">
                  <c:v>15314</c:v>
                </c:pt>
                <c:pt idx="52">
                  <c:v>15666</c:v>
                </c:pt>
                <c:pt idx="53">
                  <c:v>15667</c:v>
                </c:pt>
                <c:pt idx="54">
                  <c:v>15717</c:v>
                </c:pt>
                <c:pt idx="55">
                  <c:v>16002</c:v>
                </c:pt>
                <c:pt idx="56">
                  <c:v>16003</c:v>
                </c:pt>
                <c:pt idx="57">
                  <c:v>18308</c:v>
                </c:pt>
                <c:pt idx="58">
                  <c:v>18309</c:v>
                </c:pt>
                <c:pt idx="59">
                  <c:v>18310</c:v>
                </c:pt>
                <c:pt idx="60">
                  <c:v>18345</c:v>
                </c:pt>
                <c:pt idx="61">
                  <c:v>18374</c:v>
                </c:pt>
                <c:pt idx="62">
                  <c:v>18586</c:v>
                </c:pt>
                <c:pt idx="63">
                  <c:v>18587</c:v>
                </c:pt>
                <c:pt idx="64">
                  <c:v>18660</c:v>
                </c:pt>
                <c:pt idx="65">
                  <c:v>20482</c:v>
                </c:pt>
                <c:pt idx="66">
                  <c:v>21002</c:v>
                </c:pt>
                <c:pt idx="67">
                  <c:v>21003</c:v>
                </c:pt>
                <c:pt idx="68">
                  <c:v>21004</c:v>
                </c:pt>
                <c:pt idx="69">
                  <c:v>21149</c:v>
                </c:pt>
                <c:pt idx="70">
                  <c:v>21204</c:v>
                </c:pt>
                <c:pt idx="71">
                  <c:v>21233</c:v>
                </c:pt>
                <c:pt idx="72">
                  <c:v>21234</c:v>
                </c:pt>
                <c:pt idx="73">
                  <c:v>21248</c:v>
                </c:pt>
                <c:pt idx="74">
                  <c:v>21249</c:v>
                </c:pt>
                <c:pt idx="75">
                  <c:v>21255</c:v>
                </c:pt>
                <c:pt idx="76">
                  <c:v>21256</c:v>
                </c:pt>
                <c:pt idx="77">
                  <c:v>21266</c:v>
                </c:pt>
                <c:pt idx="78">
                  <c:v>21267</c:v>
                </c:pt>
                <c:pt idx="79">
                  <c:v>21270</c:v>
                </c:pt>
                <c:pt idx="80">
                  <c:v>21271</c:v>
                </c:pt>
                <c:pt idx="81">
                  <c:v>21292</c:v>
                </c:pt>
                <c:pt idx="82">
                  <c:v>21307</c:v>
                </c:pt>
                <c:pt idx="83">
                  <c:v>21314</c:v>
                </c:pt>
                <c:pt idx="84">
                  <c:v>21324</c:v>
                </c:pt>
                <c:pt idx="85">
                  <c:v>21325</c:v>
                </c:pt>
                <c:pt idx="86">
                  <c:v>21358</c:v>
                </c:pt>
                <c:pt idx="87">
                  <c:v>21361</c:v>
                </c:pt>
                <c:pt idx="88">
                  <c:v>21365</c:v>
                </c:pt>
                <c:pt idx="89">
                  <c:v>21376</c:v>
                </c:pt>
                <c:pt idx="90">
                  <c:v>21383</c:v>
                </c:pt>
                <c:pt idx="91">
                  <c:v>21398</c:v>
                </c:pt>
                <c:pt idx="92">
                  <c:v>23341</c:v>
                </c:pt>
                <c:pt idx="93">
                  <c:v>23491</c:v>
                </c:pt>
                <c:pt idx="94">
                  <c:v>23549</c:v>
                </c:pt>
                <c:pt idx="95">
                  <c:v>23681</c:v>
                </c:pt>
                <c:pt idx="96">
                  <c:v>23682</c:v>
                </c:pt>
                <c:pt idx="97">
                  <c:v>23683</c:v>
                </c:pt>
                <c:pt idx="98">
                  <c:v>26089</c:v>
                </c:pt>
                <c:pt idx="99">
                  <c:v>26243</c:v>
                </c:pt>
                <c:pt idx="100">
                  <c:v>26265</c:v>
                </c:pt>
                <c:pt idx="101">
                  <c:v>26316</c:v>
                </c:pt>
                <c:pt idx="102">
                  <c:v>26375</c:v>
                </c:pt>
                <c:pt idx="103">
                  <c:v>28930</c:v>
                </c:pt>
                <c:pt idx="104">
                  <c:v>28937</c:v>
                </c:pt>
                <c:pt idx="105">
                  <c:v>28944</c:v>
                </c:pt>
                <c:pt idx="106">
                  <c:v>29041</c:v>
                </c:pt>
                <c:pt idx="107">
                  <c:v>29098</c:v>
                </c:pt>
                <c:pt idx="108">
                  <c:v>29186</c:v>
                </c:pt>
                <c:pt idx="109">
                  <c:v>29252</c:v>
                </c:pt>
                <c:pt idx="110">
                  <c:v>29274</c:v>
                </c:pt>
                <c:pt idx="111">
                  <c:v>29274.5</c:v>
                </c:pt>
              </c:numCache>
            </c:numRef>
          </c:xVal>
          <c:yVal>
            <c:numRef>
              <c:f>Active!$M$21:$M$132</c:f>
              <c:numCache>
                <c:formatCode>General</c:formatCode>
                <c:ptCount val="1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B0A-403D-BB14-BDC894CB697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Active!$F$21:$F$132</c:f>
              <c:numCache>
                <c:formatCode>General</c:formatCode>
                <c:ptCount val="112"/>
                <c:pt idx="0">
                  <c:v>0</c:v>
                </c:pt>
                <c:pt idx="1">
                  <c:v>1</c:v>
                </c:pt>
                <c:pt idx="2">
                  <c:v>410</c:v>
                </c:pt>
                <c:pt idx="3">
                  <c:v>1224</c:v>
                </c:pt>
                <c:pt idx="4">
                  <c:v>1765</c:v>
                </c:pt>
                <c:pt idx="5">
                  <c:v>1830</c:v>
                </c:pt>
                <c:pt idx="6">
                  <c:v>2071</c:v>
                </c:pt>
                <c:pt idx="7">
                  <c:v>2072</c:v>
                </c:pt>
                <c:pt idx="8">
                  <c:v>2138</c:v>
                </c:pt>
                <c:pt idx="9">
                  <c:v>2379</c:v>
                </c:pt>
                <c:pt idx="10">
                  <c:v>2782</c:v>
                </c:pt>
                <c:pt idx="11">
                  <c:v>2782</c:v>
                </c:pt>
                <c:pt idx="12">
                  <c:v>4561</c:v>
                </c:pt>
                <c:pt idx="13">
                  <c:v>4562</c:v>
                </c:pt>
                <c:pt idx="14">
                  <c:v>4904.5</c:v>
                </c:pt>
                <c:pt idx="15">
                  <c:v>4905</c:v>
                </c:pt>
                <c:pt idx="16">
                  <c:v>4906</c:v>
                </c:pt>
                <c:pt idx="17">
                  <c:v>4920</c:v>
                </c:pt>
                <c:pt idx="18">
                  <c:v>4921</c:v>
                </c:pt>
                <c:pt idx="19">
                  <c:v>5058</c:v>
                </c:pt>
                <c:pt idx="20">
                  <c:v>6824</c:v>
                </c:pt>
                <c:pt idx="21">
                  <c:v>7569</c:v>
                </c:pt>
                <c:pt idx="22">
                  <c:v>7620</c:v>
                </c:pt>
                <c:pt idx="23">
                  <c:v>7621</c:v>
                </c:pt>
                <c:pt idx="24">
                  <c:v>7622</c:v>
                </c:pt>
                <c:pt idx="25">
                  <c:v>7657</c:v>
                </c:pt>
                <c:pt idx="26">
                  <c:v>7657</c:v>
                </c:pt>
                <c:pt idx="27">
                  <c:v>7658</c:v>
                </c:pt>
                <c:pt idx="28">
                  <c:v>7658</c:v>
                </c:pt>
                <c:pt idx="29">
                  <c:v>7659</c:v>
                </c:pt>
                <c:pt idx="30">
                  <c:v>7679</c:v>
                </c:pt>
                <c:pt idx="31">
                  <c:v>7679</c:v>
                </c:pt>
                <c:pt idx="32">
                  <c:v>7723</c:v>
                </c:pt>
                <c:pt idx="33">
                  <c:v>7724</c:v>
                </c:pt>
                <c:pt idx="34">
                  <c:v>9965</c:v>
                </c:pt>
                <c:pt idx="35">
                  <c:v>10286</c:v>
                </c:pt>
                <c:pt idx="36">
                  <c:v>10287</c:v>
                </c:pt>
                <c:pt idx="37">
                  <c:v>10395</c:v>
                </c:pt>
                <c:pt idx="38">
                  <c:v>12446</c:v>
                </c:pt>
                <c:pt idx="39">
                  <c:v>12446.5</c:v>
                </c:pt>
                <c:pt idx="40">
                  <c:v>12679</c:v>
                </c:pt>
                <c:pt idx="41">
                  <c:v>12898</c:v>
                </c:pt>
                <c:pt idx="42">
                  <c:v>12943</c:v>
                </c:pt>
                <c:pt idx="43">
                  <c:v>12944</c:v>
                </c:pt>
                <c:pt idx="44">
                  <c:v>13001</c:v>
                </c:pt>
                <c:pt idx="45">
                  <c:v>13103</c:v>
                </c:pt>
                <c:pt idx="46">
                  <c:v>13103</c:v>
                </c:pt>
                <c:pt idx="47">
                  <c:v>13103.5</c:v>
                </c:pt>
                <c:pt idx="48">
                  <c:v>13104</c:v>
                </c:pt>
                <c:pt idx="49">
                  <c:v>13105</c:v>
                </c:pt>
                <c:pt idx="50">
                  <c:v>15138</c:v>
                </c:pt>
                <c:pt idx="51">
                  <c:v>15314</c:v>
                </c:pt>
                <c:pt idx="52">
                  <c:v>15666</c:v>
                </c:pt>
                <c:pt idx="53">
                  <c:v>15667</c:v>
                </c:pt>
                <c:pt idx="54">
                  <c:v>15717</c:v>
                </c:pt>
                <c:pt idx="55">
                  <c:v>16002</c:v>
                </c:pt>
                <c:pt idx="56">
                  <c:v>16003</c:v>
                </c:pt>
                <c:pt idx="57">
                  <c:v>18308</c:v>
                </c:pt>
                <c:pt idx="58">
                  <c:v>18309</c:v>
                </c:pt>
                <c:pt idx="59">
                  <c:v>18310</c:v>
                </c:pt>
                <c:pt idx="60">
                  <c:v>18345</c:v>
                </c:pt>
                <c:pt idx="61">
                  <c:v>18374</c:v>
                </c:pt>
                <c:pt idx="62">
                  <c:v>18586</c:v>
                </c:pt>
                <c:pt idx="63">
                  <c:v>18587</c:v>
                </c:pt>
                <c:pt idx="64">
                  <c:v>18660</c:v>
                </c:pt>
                <c:pt idx="65">
                  <c:v>20482</c:v>
                </c:pt>
                <c:pt idx="66">
                  <c:v>21002</c:v>
                </c:pt>
                <c:pt idx="67">
                  <c:v>21003</c:v>
                </c:pt>
                <c:pt idx="68">
                  <c:v>21004</c:v>
                </c:pt>
                <c:pt idx="69">
                  <c:v>21149</c:v>
                </c:pt>
                <c:pt idx="70">
                  <c:v>21204</c:v>
                </c:pt>
                <c:pt idx="71">
                  <c:v>21233</c:v>
                </c:pt>
                <c:pt idx="72">
                  <c:v>21234</c:v>
                </c:pt>
                <c:pt idx="73">
                  <c:v>21248</c:v>
                </c:pt>
                <c:pt idx="74">
                  <c:v>21249</c:v>
                </c:pt>
                <c:pt idx="75">
                  <c:v>21255</c:v>
                </c:pt>
                <c:pt idx="76">
                  <c:v>21256</c:v>
                </c:pt>
                <c:pt idx="77">
                  <c:v>21266</c:v>
                </c:pt>
                <c:pt idx="78">
                  <c:v>21267</c:v>
                </c:pt>
                <c:pt idx="79">
                  <c:v>21270</c:v>
                </c:pt>
                <c:pt idx="80">
                  <c:v>21271</c:v>
                </c:pt>
                <c:pt idx="81">
                  <c:v>21292</c:v>
                </c:pt>
                <c:pt idx="82">
                  <c:v>21307</c:v>
                </c:pt>
                <c:pt idx="83">
                  <c:v>21314</c:v>
                </c:pt>
                <c:pt idx="84">
                  <c:v>21324</c:v>
                </c:pt>
                <c:pt idx="85">
                  <c:v>21325</c:v>
                </c:pt>
                <c:pt idx="86">
                  <c:v>21358</c:v>
                </c:pt>
                <c:pt idx="87">
                  <c:v>21361</c:v>
                </c:pt>
                <c:pt idx="88">
                  <c:v>21365</c:v>
                </c:pt>
                <c:pt idx="89">
                  <c:v>21376</c:v>
                </c:pt>
                <c:pt idx="90">
                  <c:v>21383</c:v>
                </c:pt>
                <c:pt idx="91">
                  <c:v>21398</c:v>
                </c:pt>
                <c:pt idx="92">
                  <c:v>23341</c:v>
                </c:pt>
                <c:pt idx="93">
                  <c:v>23491</c:v>
                </c:pt>
                <c:pt idx="94">
                  <c:v>23549</c:v>
                </c:pt>
                <c:pt idx="95">
                  <c:v>23681</c:v>
                </c:pt>
                <c:pt idx="96">
                  <c:v>23682</c:v>
                </c:pt>
                <c:pt idx="97">
                  <c:v>23683</c:v>
                </c:pt>
                <c:pt idx="98">
                  <c:v>26089</c:v>
                </c:pt>
                <c:pt idx="99">
                  <c:v>26243</c:v>
                </c:pt>
                <c:pt idx="100">
                  <c:v>26265</c:v>
                </c:pt>
                <c:pt idx="101">
                  <c:v>26316</c:v>
                </c:pt>
                <c:pt idx="102">
                  <c:v>26375</c:v>
                </c:pt>
                <c:pt idx="103">
                  <c:v>28930</c:v>
                </c:pt>
                <c:pt idx="104">
                  <c:v>28937</c:v>
                </c:pt>
                <c:pt idx="105">
                  <c:v>28944</c:v>
                </c:pt>
                <c:pt idx="106">
                  <c:v>29041</c:v>
                </c:pt>
                <c:pt idx="107">
                  <c:v>29098</c:v>
                </c:pt>
                <c:pt idx="108">
                  <c:v>29186</c:v>
                </c:pt>
                <c:pt idx="109">
                  <c:v>29252</c:v>
                </c:pt>
                <c:pt idx="110">
                  <c:v>29274</c:v>
                </c:pt>
                <c:pt idx="111">
                  <c:v>29274.5</c:v>
                </c:pt>
              </c:numCache>
            </c:numRef>
          </c:xVal>
          <c:yVal>
            <c:numRef>
              <c:f>Active!$N$21:$N$132</c:f>
              <c:numCache>
                <c:formatCode>General</c:formatCode>
                <c:ptCount val="1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B0A-403D-BB14-BDC894CB697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Active!$F$21:$F$132</c:f>
              <c:numCache>
                <c:formatCode>General</c:formatCode>
                <c:ptCount val="112"/>
                <c:pt idx="0">
                  <c:v>0</c:v>
                </c:pt>
                <c:pt idx="1">
                  <c:v>1</c:v>
                </c:pt>
                <c:pt idx="2">
                  <c:v>410</c:v>
                </c:pt>
                <c:pt idx="3">
                  <c:v>1224</c:v>
                </c:pt>
                <c:pt idx="4">
                  <c:v>1765</c:v>
                </c:pt>
                <c:pt idx="5">
                  <c:v>1830</c:v>
                </c:pt>
                <c:pt idx="6">
                  <c:v>2071</c:v>
                </c:pt>
                <c:pt idx="7">
                  <c:v>2072</c:v>
                </c:pt>
                <c:pt idx="8">
                  <c:v>2138</c:v>
                </c:pt>
                <c:pt idx="9">
                  <c:v>2379</c:v>
                </c:pt>
                <c:pt idx="10">
                  <c:v>2782</c:v>
                </c:pt>
                <c:pt idx="11">
                  <c:v>2782</c:v>
                </c:pt>
                <c:pt idx="12">
                  <c:v>4561</c:v>
                </c:pt>
                <c:pt idx="13">
                  <c:v>4562</c:v>
                </c:pt>
                <c:pt idx="14">
                  <c:v>4904.5</c:v>
                </c:pt>
                <c:pt idx="15">
                  <c:v>4905</c:v>
                </c:pt>
                <c:pt idx="16">
                  <c:v>4906</c:v>
                </c:pt>
                <c:pt idx="17">
                  <c:v>4920</c:v>
                </c:pt>
                <c:pt idx="18">
                  <c:v>4921</c:v>
                </c:pt>
                <c:pt idx="19">
                  <c:v>5058</c:v>
                </c:pt>
                <c:pt idx="20">
                  <c:v>6824</c:v>
                </c:pt>
                <c:pt idx="21">
                  <c:v>7569</c:v>
                </c:pt>
                <c:pt idx="22">
                  <c:v>7620</c:v>
                </c:pt>
                <c:pt idx="23">
                  <c:v>7621</c:v>
                </c:pt>
                <c:pt idx="24">
                  <c:v>7622</c:v>
                </c:pt>
                <c:pt idx="25">
                  <c:v>7657</c:v>
                </c:pt>
                <c:pt idx="26">
                  <c:v>7657</c:v>
                </c:pt>
                <c:pt idx="27">
                  <c:v>7658</c:v>
                </c:pt>
                <c:pt idx="28">
                  <c:v>7658</c:v>
                </c:pt>
                <c:pt idx="29">
                  <c:v>7659</c:v>
                </c:pt>
                <c:pt idx="30">
                  <c:v>7679</c:v>
                </c:pt>
                <c:pt idx="31">
                  <c:v>7679</c:v>
                </c:pt>
                <c:pt idx="32">
                  <c:v>7723</c:v>
                </c:pt>
                <c:pt idx="33">
                  <c:v>7724</c:v>
                </c:pt>
                <c:pt idx="34">
                  <c:v>9965</c:v>
                </c:pt>
                <c:pt idx="35">
                  <c:v>10286</c:v>
                </c:pt>
                <c:pt idx="36">
                  <c:v>10287</c:v>
                </c:pt>
                <c:pt idx="37">
                  <c:v>10395</c:v>
                </c:pt>
                <c:pt idx="38">
                  <c:v>12446</c:v>
                </c:pt>
                <c:pt idx="39">
                  <c:v>12446.5</c:v>
                </c:pt>
                <c:pt idx="40">
                  <c:v>12679</c:v>
                </c:pt>
                <c:pt idx="41">
                  <c:v>12898</c:v>
                </c:pt>
                <c:pt idx="42">
                  <c:v>12943</c:v>
                </c:pt>
                <c:pt idx="43">
                  <c:v>12944</c:v>
                </c:pt>
                <c:pt idx="44">
                  <c:v>13001</c:v>
                </c:pt>
                <c:pt idx="45">
                  <c:v>13103</c:v>
                </c:pt>
                <c:pt idx="46">
                  <c:v>13103</c:v>
                </c:pt>
                <c:pt idx="47">
                  <c:v>13103.5</c:v>
                </c:pt>
                <c:pt idx="48">
                  <c:v>13104</c:v>
                </c:pt>
                <c:pt idx="49">
                  <c:v>13105</c:v>
                </c:pt>
                <c:pt idx="50">
                  <c:v>15138</c:v>
                </c:pt>
                <c:pt idx="51">
                  <c:v>15314</c:v>
                </c:pt>
                <c:pt idx="52">
                  <c:v>15666</c:v>
                </c:pt>
                <c:pt idx="53">
                  <c:v>15667</c:v>
                </c:pt>
                <c:pt idx="54">
                  <c:v>15717</c:v>
                </c:pt>
                <c:pt idx="55">
                  <c:v>16002</c:v>
                </c:pt>
                <c:pt idx="56">
                  <c:v>16003</c:v>
                </c:pt>
                <c:pt idx="57">
                  <c:v>18308</c:v>
                </c:pt>
                <c:pt idx="58">
                  <c:v>18309</c:v>
                </c:pt>
                <c:pt idx="59">
                  <c:v>18310</c:v>
                </c:pt>
                <c:pt idx="60">
                  <c:v>18345</c:v>
                </c:pt>
                <c:pt idx="61">
                  <c:v>18374</c:v>
                </c:pt>
                <c:pt idx="62">
                  <c:v>18586</c:v>
                </c:pt>
                <c:pt idx="63">
                  <c:v>18587</c:v>
                </c:pt>
                <c:pt idx="64">
                  <c:v>18660</c:v>
                </c:pt>
                <c:pt idx="65">
                  <c:v>20482</c:v>
                </c:pt>
                <c:pt idx="66">
                  <c:v>21002</c:v>
                </c:pt>
                <c:pt idx="67">
                  <c:v>21003</c:v>
                </c:pt>
                <c:pt idx="68">
                  <c:v>21004</c:v>
                </c:pt>
                <c:pt idx="69">
                  <c:v>21149</c:v>
                </c:pt>
                <c:pt idx="70">
                  <c:v>21204</c:v>
                </c:pt>
                <c:pt idx="71">
                  <c:v>21233</c:v>
                </c:pt>
                <c:pt idx="72">
                  <c:v>21234</c:v>
                </c:pt>
                <c:pt idx="73">
                  <c:v>21248</c:v>
                </c:pt>
                <c:pt idx="74">
                  <c:v>21249</c:v>
                </c:pt>
                <c:pt idx="75">
                  <c:v>21255</c:v>
                </c:pt>
                <c:pt idx="76">
                  <c:v>21256</c:v>
                </c:pt>
                <c:pt idx="77">
                  <c:v>21266</c:v>
                </c:pt>
                <c:pt idx="78">
                  <c:v>21267</c:v>
                </c:pt>
                <c:pt idx="79">
                  <c:v>21270</c:v>
                </c:pt>
                <c:pt idx="80">
                  <c:v>21271</c:v>
                </c:pt>
                <c:pt idx="81">
                  <c:v>21292</c:v>
                </c:pt>
                <c:pt idx="82">
                  <c:v>21307</c:v>
                </c:pt>
                <c:pt idx="83">
                  <c:v>21314</c:v>
                </c:pt>
                <c:pt idx="84">
                  <c:v>21324</c:v>
                </c:pt>
                <c:pt idx="85">
                  <c:v>21325</c:v>
                </c:pt>
                <c:pt idx="86">
                  <c:v>21358</c:v>
                </c:pt>
                <c:pt idx="87">
                  <c:v>21361</c:v>
                </c:pt>
                <c:pt idx="88">
                  <c:v>21365</c:v>
                </c:pt>
                <c:pt idx="89">
                  <c:v>21376</c:v>
                </c:pt>
                <c:pt idx="90">
                  <c:v>21383</c:v>
                </c:pt>
                <c:pt idx="91">
                  <c:v>21398</c:v>
                </c:pt>
                <c:pt idx="92">
                  <c:v>23341</c:v>
                </c:pt>
                <c:pt idx="93">
                  <c:v>23491</c:v>
                </c:pt>
                <c:pt idx="94">
                  <c:v>23549</c:v>
                </c:pt>
                <c:pt idx="95">
                  <c:v>23681</c:v>
                </c:pt>
                <c:pt idx="96">
                  <c:v>23682</c:v>
                </c:pt>
                <c:pt idx="97">
                  <c:v>23683</c:v>
                </c:pt>
                <c:pt idx="98">
                  <c:v>26089</c:v>
                </c:pt>
                <c:pt idx="99">
                  <c:v>26243</c:v>
                </c:pt>
                <c:pt idx="100">
                  <c:v>26265</c:v>
                </c:pt>
                <c:pt idx="101">
                  <c:v>26316</c:v>
                </c:pt>
                <c:pt idx="102">
                  <c:v>26375</c:v>
                </c:pt>
                <c:pt idx="103">
                  <c:v>28930</c:v>
                </c:pt>
                <c:pt idx="104">
                  <c:v>28937</c:v>
                </c:pt>
                <c:pt idx="105">
                  <c:v>28944</c:v>
                </c:pt>
                <c:pt idx="106">
                  <c:v>29041</c:v>
                </c:pt>
                <c:pt idx="107">
                  <c:v>29098</c:v>
                </c:pt>
                <c:pt idx="108">
                  <c:v>29186</c:v>
                </c:pt>
                <c:pt idx="109">
                  <c:v>29252</c:v>
                </c:pt>
                <c:pt idx="110">
                  <c:v>29274</c:v>
                </c:pt>
                <c:pt idx="111">
                  <c:v>29274.5</c:v>
                </c:pt>
              </c:numCache>
            </c:numRef>
          </c:xVal>
          <c:yVal>
            <c:numRef>
              <c:f>Active!$O$21:$O$132</c:f>
              <c:numCache>
                <c:formatCode>General</c:formatCode>
                <c:ptCount val="112"/>
                <c:pt idx="0">
                  <c:v>-3.9293474324062931E-4</c:v>
                </c:pt>
                <c:pt idx="1">
                  <c:v>-3.929052200839646E-4</c:v>
                </c:pt>
                <c:pt idx="2">
                  <c:v>-3.808302490080926E-4</c:v>
                </c:pt>
                <c:pt idx="3">
                  <c:v>-3.5679839948300757E-4</c:v>
                </c:pt>
                <c:pt idx="4">
                  <c:v>-3.4082637172739205E-4</c:v>
                </c:pt>
                <c:pt idx="5">
                  <c:v>-3.3890736654418503E-4</c:v>
                </c:pt>
                <c:pt idx="6">
                  <c:v>-3.3179228578798662E-4</c:v>
                </c:pt>
                <c:pt idx="7">
                  <c:v>-3.317627626313219E-4</c:v>
                </c:pt>
                <c:pt idx="8">
                  <c:v>-3.2981423429145017E-4</c:v>
                </c:pt>
                <c:pt idx="9">
                  <c:v>-3.2269915353525175E-4</c:v>
                </c:pt>
                <c:pt idx="10">
                  <c:v>-3.1080132139936815E-4</c:v>
                </c:pt>
                <c:pt idx="11">
                  <c:v>-3.1080132139936815E-4</c:v>
                </c:pt>
                <c:pt idx="12">
                  <c:v>-2.5827962569282474E-4</c:v>
                </c:pt>
                <c:pt idx="13">
                  <c:v>-2.5825010253616003E-4</c:v>
                </c:pt>
                <c:pt idx="14">
                  <c:v>-2.4813842137849217E-4</c:v>
                </c:pt>
                <c:pt idx="15">
                  <c:v>-2.4812365980015982E-4</c:v>
                </c:pt>
                <c:pt idx="16">
                  <c:v>-2.480941366434951E-4</c:v>
                </c:pt>
                <c:pt idx="17">
                  <c:v>-2.4768081245018895E-4</c:v>
                </c:pt>
                <c:pt idx="18">
                  <c:v>-2.4765128929352424E-4</c:v>
                </c:pt>
                <c:pt idx="19">
                  <c:v>-2.436066168304571E-4</c:v>
                </c:pt>
                <c:pt idx="20">
                  <c:v>-1.9146872216055515E-4</c:v>
                </c:pt>
                <c:pt idx="21">
                  <c:v>-1.6947397044533602E-4</c:v>
                </c:pt>
                <c:pt idx="22">
                  <c:v>-1.6796828945543513E-4</c:v>
                </c:pt>
                <c:pt idx="23">
                  <c:v>-1.6793876629877039E-4</c:v>
                </c:pt>
                <c:pt idx="24">
                  <c:v>-1.6790924314210567E-4</c:v>
                </c:pt>
                <c:pt idx="25">
                  <c:v>-1.6687593265884035E-4</c:v>
                </c:pt>
                <c:pt idx="26">
                  <c:v>-1.6687593265884035E-4</c:v>
                </c:pt>
                <c:pt idx="27">
                  <c:v>-1.6684640950217561E-4</c:v>
                </c:pt>
                <c:pt idx="28">
                  <c:v>-1.6684640950217561E-4</c:v>
                </c:pt>
                <c:pt idx="29">
                  <c:v>-1.668168863455109E-4</c:v>
                </c:pt>
                <c:pt idx="30">
                  <c:v>-1.6622642321221644E-4</c:v>
                </c:pt>
                <c:pt idx="31">
                  <c:v>-1.6622642321221644E-4</c:v>
                </c:pt>
                <c:pt idx="32">
                  <c:v>-1.6492740431896859E-4</c:v>
                </c:pt>
                <c:pt idx="33">
                  <c:v>-1.6489788116230385E-4</c:v>
                </c:pt>
                <c:pt idx="34">
                  <c:v>-9.8736487076658179E-5</c:v>
                </c:pt>
                <c:pt idx="35">
                  <c:v>-8.9259553787281881E-5</c:v>
                </c:pt>
                <c:pt idx="36">
                  <c:v>-8.9230030630617168E-5</c:v>
                </c:pt>
                <c:pt idx="37">
                  <c:v>-8.6041529710826985E-5</c:v>
                </c:pt>
                <c:pt idx="38">
                  <c:v>-2.5489535391478831E-5</c:v>
                </c:pt>
                <c:pt idx="39">
                  <c:v>-2.547477381314642E-5</c:v>
                </c:pt>
                <c:pt idx="40">
                  <c:v>-1.8610639888598176E-5</c:v>
                </c:pt>
                <c:pt idx="41">
                  <c:v>-1.2145068579023726E-5</c:v>
                </c:pt>
                <c:pt idx="42">
                  <c:v>-1.0816526529111136E-5</c:v>
                </c:pt>
                <c:pt idx="43">
                  <c:v>-1.0787003372446423E-5</c:v>
                </c:pt>
                <c:pt idx="44">
                  <c:v>-9.1041834425571646E-6</c:v>
                </c:pt>
                <c:pt idx="45">
                  <c:v>-6.0928214627553709E-6</c:v>
                </c:pt>
                <c:pt idx="46">
                  <c:v>-6.0928214627553709E-6</c:v>
                </c:pt>
                <c:pt idx="47">
                  <c:v>-6.0780598844230142E-6</c:v>
                </c:pt>
                <c:pt idx="48">
                  <c:v>-6.0632983060906575E-6</c:v>
                </c:pt>
                <c:pt idx="49">
                  <c:v>-6.0337751494259442E-6</c:v>
                </c:pt>
                <c:pt idx="50">
                  <c:v>5.3986802349957261E-5</c:v>
                </c:pt>
                <c:pt idx="51">
                  <c:v>5.9182877922948603E-5</c:v>
                </c:pt>
                <c:pt idx="52">
                  <c:v>6.9575029068931341E-5</c:v>
                </c:pt>
                <c:pt idx="53">
                  <c:v>6.9604552225596055E-5</c:v>
                </c:pt>
                <c:pt idx="54">
                  <c:v>7.1080710058832265E-5</c:v>
                </c:pt>
                <c:pt idx="55">
                  <c:v>7.9494809708278503E-5</c:v>
                </c:pt>
                <c:pt idx="56">
                  <c:v>7.9524332864943216E-5</c:v>
                </c:pt>
                <c:pt idx="57">
                  <c:v>1.4757520897713117E-4</c:v>
                </c:pt>
                <c:pt idx="58">
                  <c:v>1.4760473213379588E-4</c:v>
                </c:pt>
                <c:pt idx="59">
                  <c:v>1.476342552904607E-4</c:v>
                </c:pt>
                <c:pt idx="60">
                  <c:v>1.48667565773726E-4</c:v>
                </c:pt>
                <c:pt idx="61">
                  <c:v>1.4952373731700301E-4</c:v>
                </c:pt>
                <c:pt idx="62">
                  <c:v>1.5578264652992441E-4</c:v>
                </c:pt>
                <c:pt idx="63">
                  <c:v>1.5581216968658913E-4</c:v>
                </c:pt>
                <c:pt idx="64">
                  <c:v>1.5796736012311396E-4</c:v>
                </c:pt>
                <c:pt idx="65">
                  <c:v>2.1175855156624037E-4</c:v>
                </c:pt>
                <c:pt idx="66">
                  <c:v>2.2711059303189674E-4</c:v>
                </c:pt>
                <c:pt idx="67">
                  <c:v>2.2714011618856145E-4</c:v>
                </c:pt>
                <c:pt idx="68">
                  <c:v>2.2716963934522617E-4</c:v>
                </c:pt>
                <c:pt idx="69">
                  <c:v>2.3145049706161112E-4</c:v>
                </c:pt>
                <c:pt idx="70">
                  <c:v>2.330742706781709E-4</c:v>
                </c:pt>
                <c:pt idx="71">
                  <c:v>2.3393044222144791E-4</c:v>
                </c:pt>
                <c:pt idx="72">
                  <c:v>2.3395996537811263E-4</c:v>
                </c:pt>
                <c:pt idx="73">
                  <c:v>2.3437328957141872E-4</c:v>
                </c:pt>
                <c:pt idx="74">
                  <c:v>2.3440281272808344E-4</c:v>
                </c:pt>
                <c:pt idx="75">
                  <c:v>2.3457995166807183E-4</c:v>
                </c:pt>
                <c:pt idx="76">
                  <c:v>2.3460947482473654E-4</c:v>
                </c:pt>
                <c:pt idx="77">
                  <c:v>2.3490470639138378E-4</c:v>
                </c:pt>
                <c:pt idx="78">
                  <c:v>2.3493422954804849E-4</c:v>
                </c:pt>
                <c:pt idx="79">
                  <c:v>2.3502279901804263E-4</c:v>
                </c:pt>
                <c:pt idx="80">
                  <c:v>2.3505232217470735E-4</c:v>
                </c:pt>
                <c:pt idx="81">
                  <c:v>2.3567230846466655E-4</c:v>
                </c:pt>
                <c:pt idx="82">
                  <c:v>2.3611515581463746E-4</c:v>
                </c:pt>
                <c:pt idx="83">
                  <c:v>2.3632181791129046E-4</c:v>
                </c:pt>
                <c:pt idx="84">
                  <c:v>2.366170494779377E-4</c:v>
                </c:pt>
                <c:pt idx="85">
                  <c:v>2.3664657263460241E-4</c:v>
                </c:pt>
                <c:pt idx="86">
                  <c:v>2.3762083680453828E-4</c:v>
                </c:pt>
                <c:pt idx="87">
                  <c:v>2.3770940627453253E-4</c:v>
                </c:pt>
                <c:pt idx="88">
                  <c:v>2.3782749890119138E-4</c:v>
                </c:pt>
                <c:pt idx="89">
                  <c:v>2.3815225362450334E-4</c:v>
                </c:pt>
                <c:pt idx="90">
                  <c:v>2.3835891572115644E-4</c:v>
                </c:pt>
                <c:pt idx="91">
                  <c:v>2.3880176307112725E-4</c:v>
                </c:pt>
                <c:pt idx="92">
                  <c:v>2.9616525647068527E-4</c:v>
                </c:pt>
                <c:pt idx="93">
                  <c:v>3.0059372997039391E-4</c:v>
                </c:pt>
                <c:pt idx="94">
                  <c:v>3.0230607305694782E-4</c:v>
                </c:pt>
                <c:pt idx="95">
                  <c:v>3.062031297366914E-4</c:v>
                </c:pt>
                <c:pt idx="96">
                  <c:v>3.0623265289335611E-4</c:v>
                </c:pt>
                <c:pt idx="97">
                  <c:v>3.0626217605002082E-4</c:v>
                </c:pt>
                <c:pt idx="98">
                  <c:v>3.7729489098534591E-4</c:v>
                </c:pt>
                <c:pt idx="99">
                  <c:v>3.818414571117134E-4</c:v>
                </c:pt>
                <c:pt idx="100">
                  <c:v>3.8249096655833731E-4</c:v>
                </c:pt>
                <c:pt idx="101">
                  <c:v>3.8399664754823812E-4</c:v>
                </c:pt>
                <c:pt idx="102">
                  <c:v>3.8573851379145686E-4</c:v>
                </c:pt>
                <c:pt idx="103">
                  <c:v>4.6117017906982576E-4</c:v>
                </c:pt>
                <c:pt idx="104">
                  <c:v>4.6137684116647886E-4</c:v>
                </c:pt>
                <c:pt idx="105">
                  <c:v>4.6158350326313196E-4</c:v>
                </c:pt>
                <c:pt idx="106">
                  <c:v>4.6444724945961013E-4</c:v>
                </c:pt>
                <c:pt idx="107">
                  <c:v>4.6613006938949934E-4</c:v>
                </c:pt>
                <c:pt idx="108">
                  <c:v>4.6872810717599498E-4</c:v>
                </c:pt>
                <c:pt idx="109">
                  <c:v>4.7067663551586682E-4</c:v>
                </c:pt>
                <c:pt idx="110">
                  <c:v>4.7132614496249073E-4</c:v>
                </c:pt>
                <c:pt idx="111">
                  <c:v>4.7134090654082304E-4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B0A-403D-BB14-BDC894CB6976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69FFFF"/>
                </a:solidFill>
                <a:prstDash val="solid"/>
              </a:ln>
            </c:spPr>
          </c:marker>
          <c:xVal>
            <c:numRef>
              <c:f>Active!$F$21:$F$132</c:f>
              <c:numCache>
                <c:formatCode>General</c:formatCode>
                <c:ptCount val="112"/>
                <c:pt idx="0">
                  <c:v>0</c:v>
                </c:pt>
                <c:pt idx="1">
                  <c:v>1</c:v>
                </c:pt>
                <c:pt idx="2">
                  <c:v>410</c:v>
                </c:pt>
                <c:pt idx="3">
                  <c:v>1224</c:v>
                </c:pt>
                <c:pt idx="4">
                  <c:v>1765</c:v>
                </c:pt>
                <c:pt idx="5">
                  <c:v>1830</c:v>
                </c:pt>
                <c:pt idx="6">
                  <c:v>2071</c:v>
                </c:pt>
                <c:pt idx="7">
                  <c:v>2072</c:v>
                </c:pt>
                <c:pt idx="8">
                  <c:v>2138</c:v>
                </c:pt>
                <c:pt idx="9">
                  <c:v>2379</c:v>
                </c:pt>
                <c:pt idx="10">
                  <c:v>2782</c:v>
                </c:pt>
                <c:pt idx="11">
                  <c:v>2782</c:v>
                </c:pt>
                <c:pt idx="12">
                  <c:v>4561</c:v>
                </c:pt>
                <c:pt idx="13">
                  <c:v>4562</c:v>
                </c:pt>
                <c:pt idx="14">
                  <c:v>4904.5</c:v>
                </c:pt>
                <c:pt idx="15">
                  <c:v>4905</c:v>
                </c:pt>
                <c:pt idx="16">
                  <c:v>4906</c:v>
                </c:pt>
                <c:pt idx="17">
                  <c:v>4920</c:v>
                </c:pt>
                <c:pt idx="18">
                  <c:v>4921</c:v>
                </c:pt>
                <c:pt idx="19">
                  <c:v>5058</c:v>
                </c:pt>
                <c:pt idx="20">
                  <c:v>6824</c:v>
                </c:pt>
                <c:pt idx="21">
                  <c:v>7569</c:v>
                </c:pt>
                <c:pt idx="22">
                  <c:v>7620</c:v>
                </c:pt>
                <c:pt idx="23">
                  <c:v>7621</c:v>
                </c:pt>
                <c:pt idx="24">
                  <c:v>7622</c:v>
                </c:pt>
                <c:pt idx="25">
                  <c:v>7657</c:v>
                </c:pt>
                <c:pt idx="26">
                  <c:v>7657</c:v>
                </c:pt>
                <c:pt idx="27">
                  <c:v>7658</c:v>
                </c:pt>
                <c:pt idx="28">
                  <c:v>7658</c:v>
                </c:pt>
                <c:pt idx="29">
                  <c:v>7659</c:v>
                </c:pt>
                <c:pt idx="30">
                  <c:v>7679</c:v>
                </c:pt>
                <c:pt idx="31">
                  <c:v>7679</c:v>
                </c:pt>
                <c:pt idx="32">
                  <c:v>7723</c:v>
                </c:pt>
                <c:pt idx="33">
                  <c:v>7724</c:v>
                </c:pt>
                <c:pt idx="34">
                  <c:v>9965</c:v>
                </c:pt>
                <c:pt idx="35">
                  <c:v>10286</c:v>
                </c:pt>
                <c:pt idx="36">
                  <c:v>10287</c:v>
                </c:pt>
                <c:pt idx="37">
                  <c:v>10395</c:v>
                </c:pt>
                <c:pt idx="38">
                  <c:v>12446</c:v>
                </c:pt>
                <c:pt idx="39">
                  <c:v>12446.5</c:v>
                </c:pt>
                <c:pt idx="40">
                  <c:v>12679</c:v>
                </c:pt>
                <c:pt idx="41">
                  <c:v>12898</c:v>
                </c:pt>
                <c:pt idx="42">
                  <c:v>12943</c:v>
                </c:pt>
                <c:pt idx="43">
                  <c:v>12944</c:v>
                </c:pt>
                <c:pt idx="44">
                  <c:v>13001</c:v>
                </c:pt>
                <c:pt idx="45">
                  <c:v>13103</c:v>
                </c:pt>
                <c:pt idx="46">
                  <c:v>13103</c:v>
                </c:pt>
                <c:pt idx="47">
                  <c:v>13103.5</c:v>
                </c:pt>
                <c:pt idx="48">
                  <c:v>13104</c:v>
                </c:pt>
                <c:pt idx="49">
                  <c:v>13105</c:v>
                </c:pt>
                <c:pt idx="50">
                  <c:v>15138</c:v>
                </c:pt>
                <c:pt idx="51">
                  <c:v>15314</c:v>
                </c:pt>
                <c:pt idx="52">
                  <c:v>15666</c:v>
                </c:pt>
                <c:pt idx="53">
                  <c:v>15667</c:v>
                </c:pt>
                <c:pt idx="54">
                  <c:v>15717</c:v>
                </c:pt>
                <c:pt idx="55">
                  <c:v>16002</c:v>
                </c:pt>
                <c:pt idx="56">
                  <c:v>16003</c:v>
                </c:pt>
                <c:pt idx="57">
                  <c:v>18308</c:v>
                </c:pt>
                <c:pt idx="58">
                  <c:v>18309</c:v>
                </c:pt>
                <c:pt idx="59">
                  <c:v>18310</c:v>
                </c:pt>
                <c:pt idx="60">
                  <c:v>18345</c:v>
                </c:pt>
                <c:pt idx="61">
                  <c:v>18374</c:v>
                </c:pt>
                <c:pt idx="62">
                  <c:v>18586</c:v>
                </c:pt>
                <c:pt idx="63">
                  <c:v>18587</c:v>
                </c:pt>
                <c:pt idx="64">
                  <c:v>18660</c:v>
                </c:pt>
                <c:pt idx="65">
                  <c:v>20482</c:v>
                </c:pt>
                <c:pt idx="66">
                  <c:v>21002</c:v>
                </c:pt>
                <c:pt idx="67">
                  <c:v>21003</c:v>
                </c:pt>
                <c:pt idx="68">
                  <c:v>21004</c:v>
                </c:pt>
                <c:pt idx="69">
                  <c:v>21149</c:v>
                </c:pt>
                <c:pt idx="70">
                  <c:v>21204</c:v>
                </c:pt>
                <c:pt idx="71">
                  <c:v>21233</c:v>
                </c:pt>
                <c:pt idx="72">
                  <c:v>21234</c:v>
                </c:pt>
                <c:pt idx="73">
                  <c:v>21248</c:v>
                </c:pt>
                <c:pt idx="74">
                  <c:v>21249</c:v>
                </c:pt>
                <c:pt idx="75">
                  <c:v>21255</c:v>
                </c:pt>
                <c:pt idx="76">
                  <c:v>21256</c:v>
                </c:pt>
                <c:pt idx="77">
                  <c:v>21266</c:v>
                </c:pt>
                <c:pt idx="78">
                  <c:v>21267</c:v>
                </c:pt>
                <c:pt idx="79">
                  <c:v>21270</c:v>
                </c:pt>
                <c:pt idx="80">
                  <c:v>21271</c:v>
                </c:pt>
                <c:pt idx="81">
                  <c:v>21292</c:v>
                </c:pt>
                <c:pt idx="82">
                  <c:v>21307</c:v>
                </c:pt>
                <c:pt idx="83">
                  <c:v>21314</c:v>
                </c:pt>
                <c:pt idx="84">
                  <c:v>21324</c:v>
                </c:pt>
                <c:pt idx="85">
                  <c:v>21325</c:v>
                </c:pt>
                <c:pt idx="86">
                  <c:v>21358</c:v>
                </c:pt>
                <c:pt idx="87">
                  <c:v>21361</c:v>
                </c:pt>
                <c:pt idx="88">
                  <c:v>21365</c:v>
                </c:pt>
                <c:pt idx="89">
                  <c:v>21376</c:v>
                </c:pt>
                <c:pt idx="90">
                  <c:v>21383</c:v>
                </c:pt>
                <c:pt idx="91">
                  <c:v>21398</c:v>
                </c:pt>
                <c:pt idx="92">
                  <c:v>23341</c:v>
                </c:pt>
                <c:pt idx="93">
                  <c:v>23491</c:v>
                </c:pt>
                <c:pt idx="94">
                  <c:v>23549</c:v>
                </c:pt>
                <c:pt idx="95">
                  <c:v>23681</c:v>
                </c:pt>
                <c:pt idx="96">
                  <c:v>23682</c:v>
                </c:pt>
                <c:pt idx="97">
                  <c:v>23683</c:v>
                </c:pt>
                <c:pt idx="98">
                  <c:v>26089</c:v>
                </c:pt>
                <c:pt idx="99">
                  <c:v>26243</c:v>
                </c:pt>
                <c:pt idx="100">
                  <c:v>26265</c:v>
                </c:pt>
                <c:pt idx="101">
                  <c:v>26316</c:v>
                </c:pt>
                <c:pt idx="102">
                  <c:v>26375</c:v>
                </c:pt>
                <c:pt idx="103">
                  <c:v>28930</c:v>
                </c:pt>
                <c:pt idx="104">
                  <c:v>28937</c:v>
                </c:pt>
                <c:pt idx="105">
                  <c:v>28944</c:v>
                </c:pt>
                <c:pt idx="106">
                  <c:v>29041</c:v>
                </c:pt>
                <c:pt idx="107">
                  <c:v>29098</c:v>
                </c:pt>
                <c:pt idx="108">
                  <c:v>29186</c:v>
                </c:pt>
                <c:pt idx="109">
                  <c:v>29252</c:v>
                </c:pt>
                <c:pt idx="110">
                  <c:v>29274</c:v>
                </c:pt>
                <c:pt idx="111">
                  <c:v>29274.5</c:v>
                </c:pt>
              </c:numCache>
            </c:numRef>
          </c:xVal>
          <c:yVal>
            <c:numRef>
              <c:f>Active!$U$21:$U$132</c:f>
              <c:numCache>
                <c:formatCode>General</c:formatCode>
                <c:ptCount val="112"/>
                <c:pt idx="14">
                  <c:v>-6.1598985317687038E-2</c:v>
                </c:pt>
                <c:pt idx="39">
                  <c:v>6.2243549982667901E-3</c:v>
                </c:pt>
                <c:pt idx="47">
                  <c:v>5.8341449985164218E-3</c:v>
                </c:pt>
                <c:pt idx="91">
                  <c:v>2.071060000162106E-3</c:v>
                </c:pt>
                <c:pt idx="99">
                  <c:v>-1.7667900028754957E-3</c:v>
                </c:pt>
                <c:pt idx="111">
                  <c:v>-3.8624850058113225E-3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B0A-403D-BB14-BDC894CB69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4911600"/>
        <c:axId val="1"/>
      </c:scatterChart>
      <c:valAx>
        <c:axId val="7049116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67492516350256"/>
              <c:y val="0.863221884498480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4.0000000000000001E-3"/>
          <c:min val="-4.0000000000000001E-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822122571001493E-2"/>
              <c:y val="0.413373860182370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491160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3707182342117548E-2"/>
          <c:y val="0.8814589665653495"/>
          <c:w val="0.77578585188062243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DW UMa - O-C Diagr.</a:t>
            </a:r>
          </a:p>
        </c:rich>
      </c:tx>
      <c:layout>
        <c:manualLayout>
          <c:xMode val="edge"/>
          <c:yMode val="edge"/>
          <c:x val="0.37014956712500491"/>
          <c:y val="3.33333333333333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3284561045768"/>
          <c:y val="0.23030371183626847"/>
          <c:w val="0.81940358223791854"/>
          <c:h val="0.5515167836079060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Active!$F$21:$F$132</c:f>
              <c:numCache>
                <c:formatCode>General</c:formatCode>
                <c:ptCount val="112"/>
                <c:pt idx="0">
                  <c:v>0</c:v>
                </c:pt>
                <c:pt idx="1">
                  <c:v>1</c:v>
                </c:pt>
                <c:pt idx="2">
                  <c:v>410</c:v>
                </c:pt>
                <c:pt idx="3">
                  <c:v>1224</c:v>
                </c:pt>
                <c:pt idx="4">
                  <c:v>1765</c:v>
                </c:pt>
                <c:pt idx="5">
                  <c:v>1830</c:v>
                </c:pt>
                <c:pt idx="6">
                  <c:v>2071</c:v>
                </c:pt>
                <c:pt idx="7">
                  <c:v>2072</c:v>
                </c:pt>
                <c:pt idx="8">
                  <c:v>2138</c:v>
                </c:pt>
                <c:pt idx="9">
                  <c:v>2379</c:v>
                </c:pt>
                <c:pt idx="10">
                  <c:v>2782</c:v>
                </c:pt>
                <c:pt idx="11">
                  <c:v>2782</c:v>
                </c:pt>
                <c:pt idx="12">
                  <c:v>4561</c:v>
                </c:pt>
                <c:pt idx="13">
                  <c:v>4562</c:v>
                </c:pt>
                <c:pt idx="14">
                  <c:v>4904.5</c:v>
                </c:pt>
                <c:pt idx="15">
                  <c:v>4905</c:v>
                </c:pt>
                <c:pt idx="16">
                  <c:v>4906</c:v>
                </c:pt>
                <c:pt idx="17">
                  <c:v>4920</c:v>
                </c:pt>
                <c:pt idx="18">
                  <c:v>4921</c:v>
                </c:pt>
                <c:pt idx="19">
                  <c:v>5058</c:v>
                </c:pt>
                <c:pt idx="20">
                  <c:v>6824</c:v>
                </c:pt>
                <c:pt idx="21">
                  <c:v>7569</c:v>
                </c:pt>
                <c:pt idx="22">
                  <c:v>7620</c:v>
                </c:pt>
                <c:pt idx="23">
                  <c:v>7621</c:v>
                </c:pt>
                <c:pt idx="24">
                  <c:v>7622</c:v>
                </c:pt>
                <c:pt idx="25">
                  <c:v>7657</c:v>
                </c:pt>
                <c:pt idx="26">
                  <c:v>7657</c:v>
                </c:pt>
                <c:pt idx="27">
                  <c:v>7658</c:v>
                </c:pt>
                <c:pt idx="28">
                  <c:v>7658</c:v>
                </c:pt>
                <c:pt idx="29">
                  <c:v>7659</c:v>
                </c:pt>
                <c:pt idx="30">
                  <c:v>7679</c:v>
                </c:pt>
                <c:pt idx="31">
                  <c:v>7679</c:v>
                </c:pt>
                <c:pt idx="32">
                  <c:v>7723</c:v>
                </c:pt>
                <c:pt idx="33">
                  <c:v>7724</c:v>
                </c:pt>
                <c:pt idx="34">
                  <c:v>9965</c:v>
                </c:pt>
                <c:pt idx="35">
                  <c:v>10286</c:v>
                </c:pt>
                <c:pt idx="36">
                  <c:v>10287</c:v>
                </c:pt>
                <c:pt idx="37">
                  <c:v>10395</c:v>
                </c:pt>
                <c:pt idx="38">
                  <c:v>12446</c:v>
                </c:pt>
                <c:pt idx="39">
                  <c:v>12446.5</c:v>
                </c:pt>
                <c:pt idx="40">
                  <c:v>12679</c:v>
                </c:pt>
                <c:pt idx="41">
                  <c:v>12898</c:v>
                </c:pt>
                <c:pt idx="42">
                  <c:v>12943</c:v>
                </c:pt>
                <c:pt idx="43">
                  <c:v>12944</c:v>
                </c:pt>
                <c:pt idx="44">
                  <c:v>13001</c:v>
                </c:pt>
                <c:pt idx="45">
                  <c:v>13103</c:v>
                </c:pt>
                <c:pt idx="46">
                  <c:v>13103</c:v>
                </c:pt>
                <c:pt idx="47">
                  <c:v>13103.5</c:v>
                </c:pt>
                <c:pt idx="48">
                  <c:v>13104</c:v>
                </c:pt>
                <c:pt idx="49">
                  <c:v>13105</c:v>
                </c:pt>
                <c:pt idx="50">
                  <c:v>15138</c:v>
                </c:pt>
                <c:pt idx="51">
                  <c:v>15314</c:v>
                </c:pt>
                <c:pt idx="52">
                  <c:v>15666</c:v>
                </c:pt>
                <c:pt idx="53">
                  <c:v>15667</c:v>
                </c:pt>
                <c:pt idx="54">
                  <c:v>15717</c:v>
                </c:pt>
                <c:pt idx="55">
                  <c:v>16002</c:v>
                </c:pt>
                <c:pt idx="56">
                  <c:v>16003</c:v>
                </c:pt>
                <c:pt idx="57">
                  <c:v>18308</c:v>
                </c:pt>
                <c:pt idx="58">
                  <c:v>18309</c:v>
                </c:pt>
                <c:pt idx="59">
                  <c:v>18310</c:v>
                </c:pt>
                <c:pt idx="60">
                  <c:v>18345</c:v>
                </c:pt>
                <c:pt idx="61">
                  <c:v>18374</c:v>
                </c:pt>
                <c:pt idx="62">
                  <c:v>18586</c:v>
                </c:pt>
                <c:pt idx="63">
                  <c:v>18587</c:v>
                </c:pt>
                <c:pt idx="64">
                  <c:v>18660</c:v>
                </c:pt>
                <c:pt idx="65">
                  <c:v>20482</c:v>
                </c:pt>
                <c:pt idx="66">
                  <c:v>21002</c:v>
                </c:pt>
                <c:pt idx="67">
                  <c:v>21003</c:v>
                </c:pt>
                <c:pt idx="68">
                  <c:v>21004</c:v>
                </c:pt>
                <c:pt idx="69">
                  <c:v>21149</c:v>
                </c:pt>
                <c:pt idx="70">
                  <c:v>21204</c:v>
                </c:pt>
                <c:pt idx="71">
                  <c:v>21233</c:v>
                </c:pt>
                <c:pt idx="72">
                  <c:v>21234</c:v>
                </c:pt>
                <c:pt idx="73">
                  <c:v>21248</c:v>
                </c:pt>
                <c:pt idx="74">
                  <c:v>21249</c:v>
                </c:pt>
                <c:pt idx="75">
                  <c:v>21255</c:v>
                </c:pt>
                <c:pt idx="76">
                  <c:v>21256</c:v>
                </c:pt>
                <c:pt idx="77">
                  <c:v>21266</c:v>
                </c:pt>
                <c:pt idx="78">
                  <c:v>21267</c:v>
                </c:pt>
                <c:pt idx="79">
                  <c:v>21270</c:v>
                </c:pt>
                <c:pt idx="80">
                  <c:v>21271</c:v>
                </c:pt>
                <c:pt idx="81">
                  <c:v>21292</c:v>
                </c:pt>
                <c:pt idx="82">
                  <c:v>21307</c:v>
                </c:pt>
                <c:pt idx="83">
                  <c:v>21314</c:v>
                </c:pt>
                <c:pt idx="84">
                  <c:v>21324</c:v>
                </c:pt>
                <c:pt idx="85">
                  <c:v>21325</c:v>
                </c:pt>
                <c:pt idx="86">
                  <c:v>21358</c:v>
                </c:pt>
                <c:pt idx="87">
                  <c:v>21361</c:v>
                </c:pt>
                <c:pt idx="88">
                  <c:v>21365</c:v>
                </c:pt>
                <c:pt idx="89">
                  <c:v>21376</c:v>
                </c:pt>
                <c:pt idx="90">
                  <c:v>21383</c:v>
                </c:pt>
                <c:pt idx="91">
                  <c:v>21398</c:v>
                </c:pt>
                <c:pt idx="92">
                  <c:v>23341</c:v>
                </c:pt>
                <c:pt idx="93">
                  <c:v>23491</c:v>
                </c:pt>
                <c:pt idx="94">
                  <c:v>23549</c:v>
                </c:pt>
                <c:pt idx="95">
                  <c:v>23681</c:v>
                </c:pt>
                <c:pt idx="96">
                  <c:v>23682</c:v>
                </c:pt>
                <c:pt idx="97">
                  <c:v>23683</c:v>
                </c:pt>
                <c:pt idx="98">
                  <c:v>26089</c:v>
                </c:pt>
                <c:pt idx="99">
                  <c:v>26243</c:v>
                </c:pt>
                <c:pt idx="100">
                  <c:v>26265</c:v>
                </c:pt>
                <c:pt idx="101">
                  <c:v>26316</c:v>
                </c:pt>
                <c:pt idx="102">
                  <c:v>26375</c:v>
                </c:pt>
                <c:pt idx="103">
                  <c:v>28930</c:v>
                </c:pt>
                <c:pt idx="104">
                  <c:v>28937</c:v>
                </c:pt>
                <c:pt idx="105">
                  <c:v>28944</c:v>
                </c:pt>
                <c:pt idx="106">
                  <c:v>29041</c:v>
                </c:pt>
                <c:pt idx="107">
                  <c:v>29098</c:v>
                </c:pt>
                <c:pt idx="108">
                  <c:v>29186</c:v>
                </c:pt>
                <c:pt idx="109">
                  <c:v>29252</c:v>
                </c:pt>
                <c:pt idx="110">
                  <c:v>29274</c:v>
                </c:pt>
                <c:pt idx="111">
                  <c:v>29274.5</c:v>
                </c:pt>
              </c:numCache>
            </c:numRef>
          </c:xVal>
          <c:yVal>
            <c:numRef>
              <c:f>Active!$H$21:$H$132</c:f>
              <c:numCache>
                <c:formatCode>General</c:formatCode>
                <c:ptCount val="1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B2C-428D-A482-20246659641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Active!$F$21:$F$132</c:f>
              <c:numCache>
                <c:formatCode>General</c:formatCode>
                <c:ptCount val="112"/>
                <c:pt idx="0">
                  <c:v>0</c:v>
                </c:pt>
                <c:pt idx="1">
                  <c:v>1</c:v>
                </c:pt>
                <c:pt idx="2">
                  <c:v>410</c:v>
                </c:pt>
                <c:pt idx="3">
                  <c:v>1224</c:v>
                </c:pt>
                <c:pt idx="4">
                  <c:v>1765</c:v>
                </c:pt>
                <c:pt idx="5">
                  <c:v>1830</c:v>
                </c:pt>
                <c:pt idx="6">
                  <c:v>2071</c:v>
                </c:pt>
                <c:pt idx="7">
                  <c:v>2072</c:v>
                </c:pt>
                <c:pt idx="8">
                  <c:v>2138</c:v>
                </c:pt>
                <c:pt idx="9">
                  <c:v>2379</c:v>
                </c:pt>
                <c:pt idx="10">
                  <c:v>2782</c:v>
                </c:pt>
                <c:pt idx="11">
                  <c:v>2782</c:v>
                </c:pt>
                <c:pt idx="12">
                  <c:v>4561</c:v>
                </c:pt>
                <c:pt idx="13">
                  <c:v>4562</c:v>
                </c:pt>
                <c:pt idx="14">
                  <c:v>4904.5</c:v>
                </c:pt>
                <c:pt idx="15">
                  <c:v>4905</c:v>
                </c:pt>
                <c:pt idx="16">
                  <c:v>4906</c:v>
                </c:pt>
                <c:pt idx="17">
                  <c:v>4920</c:v>
                </c:pt>
                <c:pt idx="18">
                  <c:v>4921</c:v>
                </c:pt>
                <c:pt idx="19">
                  <c:v>5058</c:v>
                </c:pt>
                <c:pt idx="20">
                  <c:v>6824</c:v>
                </c:pt>
                <c:pt idx="21">
                  <c:v>7569</c:v>
                </c:pt>
                <c:pt idx="22">
                  <c:v>7620</c:v>
                </c:pt>
                <c:pt idx="23">
                  <c:v>7621</c:v>
                </c:pt>
                <c:pt idx="24">
                  <c:v>7622</c:v>
                </c:pt>
                <c:pt idx="25">
                  <c:v>7657</c:v>
                </c:pt>
                <c:pt idx="26">
                  <c:v>7657</c:v>
                </c:pt>
                <c:pt idx="27">
                  <c:v>7658</c:v>
                </c:pt>
                <c:pt idx="28">
                  <c:v>7658</c:v>
                </c:pt>
                <c:pt idx="29">
                  <c:v>7659</c:v>
                </c:pt>
                <c:pt idx="30">
                  <c:v>7679</c:v>
                </c:pt>
                <c:pt idx="31">
                  <c:v>7679</c:v>
                </c:pt>
                <c:pt idx="32">
                  <c:v>7723</c:v>
                </c:pt>
                <c:pt idx="33">
                  <c:v>7724</c:v>
                </c:pt>
                <c:pt idx="34">
                  <c:v>9965</c:v>
                </c:pt>
                <c:pt idx="35">
                  <c:v>10286</c:v>
                </c:pt>
                <c:pt idx="36">
                  <c:v>10287</c:v>
                </c:pt>
                <c:pt idx="37">
                  <c:v>10395</c:v>
                </c:pt>
                <c:pt idx="38">
                  <c:v>12446</c:v>
                </c:pt>
                <c:pt idx="39">
                  <c:v>12446.5</c:v>
                </c:pt>
                <c:pt idx="40">
                  <c:v>12679</c:v>
                </c:pt>
                <c:pt idx="41">
                  <c:v>12898</c:v>
                </c:pt>
                <c:pt idx="42">
                  <c:v>12943</c:v>
                </c:pt>
                <c:pt idx="43">
                  <c:v>12944</c:v>
                </c:pt>
                <c:pt idx="44">
                  <c:v>13001</c:v>
                </c:pt>
                <c:pt idx="45">
                  <c:v>13103</c:v>
                </c:pt>
                <c:pt idx="46">
                  <c:v>13103</c:v>
                </c:pt>
                <c:pt idx="47">
                  <c:v>13103.5</c:v>
                </c:pt>
                <c:pt idx="48">
                  <c:v>13104</c:v>
                </c:pt>
                <c:pt idx="49">
                  <c:v>13105</c:v>
                </c:pt>
                <c:pt idx="50">
                  <c:v>15138</c:v>
                </c:pt>
                <c:pt idx="51">
                  <c:v>15314</c:v>
                </c:pt>
                <c:pt idx="52">
                  <c:v>15666</c:v>
                </c:pt>
                <c:pt idx="53">
                  <c:v>15667</c:v>
                </c:pt>
                <c:pt idx="54">
                  <c:v>15717</c:v>
                </c:pt>
                <c:pt idx="55">
                  <c:v>16002</c:v>
                </c:pt>
                <c:pt idx="56">
                  <c:v>16003</c:v>
                </c:pt>
                <c:pt idx="57">
                  <c:v>18308</c:v>
                </c:pt>
                <c:pt idx="58">
                  <c:v>18309</c:v>
                </c:pt>
                <c:pt idx="59">
                  <c:v>18310</c:v>
                </c:pt>
                <c:pt idx="60">
                  <c:v>18345</c:v>
                </c:pt>
                <c:pt idx="61">
                  <c:v>18374</c:v>
                </c:pt>
                <c:pt idx="62">
                  <c:v>18586</c:v>
                </c:pt>
                <c:pt idx="63">
                  <c:v>18587</c:v>
                </c:pt>
                <c:pt idx="64">
                  <c:v>18660</c:v>
                </c:pt>
                <c:pt idx="65">
                  <c:v>20482</c:v>
                </c:pt>
                <c:pt idx="66">
                  <c:v>21002</c:v>
                </c:pt>
                <c:pt idx="67">
                  <c:v>21003</c:v>
                </c:pt>
                <c:pt idx="68">
                  <c:v>21004</c:v>
                </c:pt>
                <c:pt idx="69">
                  <c:v>21149</c:v>
                </c:pt>
                <c:pt idx="70">
                  <c:v>21204</c:v>
                </c:pt>
                <c:pt idx="71">
                  <c:v>21233</c:v>
                </c:pt>
                <c:pt idx="72">
                  <c:v>21234</c:v>
                </c:pt>
                <c:pt idx="73">
                  <c:v>21248</c:v>
                </c:pt>
                <c:pt idx="74">
                  <c:v>21249</c:v>
                </c:pt>
                <c:pt idx="75">
                  <c:v>21255</c:v>
                </c:pt>
                <c:pt idx="76">
                  <c:v>21256</c:v>
                </c:pt>
                <c:pt idx="77">
                  <c:v>21266</c:v>
                </c:pt>
                <c:pt idx="78">
                  <c:v>21267</c:v>
                </c:pt>
                <c:pt idx="79">
                  <c:v>21270</c:v>
                </c:pt>
                <c:pt idx="80">
                  <c:v>21271</c:v>
                </c:pt>
                <c:pt idx="81">
                  <c:v>21292</c:v>
                </c:pt>
                <c:pt idx="82">
                  <c:v>21307</c:v>
                </c:pt>
                <c:pt idx="83">
                  <c:v>21314</c:v>
                </c:pt>
                <c:pt idx="84">
                  <c:v>21324</c:v>
                </c:pt>
                <c:pt idx="85">
                  <c:v>21325</c:v>
                </c:pt>
                <c:pt idx="86">
                  <c:v>21358</c:v>
                </c:pt>
                <c:pt idx="87">
                  <c:v>21361</c:v>
                </c:pt>
                <c:pt idx="88">
                  <c:v>21365</c:v>
                </c:pt>
                <c:pt idx="89">
                  <c:v>21376</c:v>
                </c:pt>
                <c:pt idx="90">
                  <c:v>21383</c:v>
                </c:pt>
                <c:pt idx="91">
                  <c:v>21398</c:v>
                </c:pt>
                <c:pt idx="92">
                  <c:v>23341</c:v>
                </c:pt>
                <c:pt idx="93">
                  <c:v>23491</c:v>
                </c:pt>
                <c:pt idx="94">
                  <c:v>23549</c:v>
                </c:pt>
                <c:pt idx="95">
                  <c:v>23681</c:v>
                </c:pt>
                <c:pt idx="96">
                  <c:v>23682</c:v>
                </c:pt>
                <c:pt idx="97">
                  <c:v>23683</c:v>
                </c:pt>
                <c:pt idx="98">
                  <c:v>26089</c:v>
                </c:pt>
                <c:pt idx="99">
                  <c:v>26243</c:v>
                </c:pt>
                <c:pt idx="100">
                  <c:v>26265</c:v>
                </c:pt>
                <c:pt idx="101">
                  <c:v>26316</c:v>
                </c:pt>
                <c:pt idx="102">
                  <c:v>26375</c:v>
                </c:pt>
                <c:pt idx="103">
                  <c:v>28930</c:v>
                </c:pt>
                <c:pt idx="104">
                  <c:v>28937</c:v>
                </c:pt>
                <c:pt idx="105">
                  <c:v>28944</c:v>
                </c:pt>
                <c:pt idx="106">
                  <c:v>29041</c:v>
                </c:pt>
                <c:pt idx="107">
                  <c:v>29098</c:v>
                </c:pt>
                <c:pt idx="108">
                  <c:v>29186</c:v>
                </c:pt>
                <c:pt idx="109">
                  <c:v>29252</c:v>
                </c:pt>
                <c:pt idx="110">
                  <c:v>29274</c:v>
                </c:pt>
                <c:pt idx="111">
                  <c:v>29274.5</c:v>
                </c:pt>
              </c:numCache>
            </c:numRef>
          </c:xVal>
          <c:yVal>
            <c:numRef>
              <c:f>Active!$I$21:$I$132</c:f>
              <c:numCache>
                <c:formatCode>General</c:formatCode>
                <c:ptCount val="1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B2C-428D-A482-202466596415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Active!$F$21:$F$132</c:f>
              <c:numCache>
                <c:formatCode>General</c:formatCode>
                <c:ptCount val="112"/>
                <c:pt idx="0">
                  <c:v>0</c:v>
                </c:pt>
                <c:pt idx="1">
                  <c:v>1</c:v>
                </c:pt>
                <c:pt idx="2">
                  <c:v>410</c:v>
                </c:pt>
                <c:pt idx="3">
                  <c:v>1224</c:v>
                </c:pt>
                <c:pt idx="4">
                  <c:v>1765</c:v>
                </c:pt>
                <c:pt idx="5">
                  <c:v>1830</c:v>
                </c:pt>
                <c:pt idx="6">
                  <c:v>2071</c:v>
                </c:pt>
                <c:pt idx="7">
                  <c:v>2072</c:v>
                </c:pt>
                <c:pt idx="8">
                  <c:v>2138</c:v>
                </c:pt>
                <c:pt idx="9">
                  <c:v>2379</c:v>
                </c:pt>
                <c:pt idx="10">
                  <c:v>2782</c:v>
                </c:pt>
                <c:pt idx="11">
                  <c:v>2782</c:v>
                </c:pt>
                <c:pt idx="12">
                  <c:v>4561</c:v>
                </c:pt>
                <c:pt idx="13">
                  <c:v>4562</c:v>
                </c:pt>
                <c:pt idx="14">
                  <c:v>4904.5</c:v>
                </c:pt>
                <c:pt idx="15">
                  <c:v>4905</c:v>
                </c:pt>
                <c:pt idx="16">
                  <c:v>4906</c:v>
                </c:pt>
                <c:pt idx="17">
                  <c:v>4920</c:v>
                </c:pt>
                <c:pt idx="18">
                  <c:v>4921</c:v>
                </c:pt>
                <c:pt idx="19">
                  <c:v>5058</c:v>
                </c:pt>
                <c:pt idx="20">
                  <c:v>6824</c:v>
                </c:pt>
                <c:pt idx="21">
                  <c:v>7569</c:v>
                </c:pt>
                <c:pt idx="22">
                  <c:v>7620</c:v>
                </c:pt>
                <c:pt idx="23">
                  <c:v>7621</c:v>
                </c:pt>
                <c:pt idx="24">
                  <c:v>7622</c:v>
                </c:pt>
                <c:pt idx="25">
                  <c:v>7657</c:v>
                </c:pt>
                <c:pt idx="26">
                  <c:v>7657</c:v>
                </c:pt>
                <c:pt idx="27">
                  <c:v>7658</c:v>
                </c:pt>
                <c:pt idx="28">
                  <c:v>7658</c:v>
                </c:pt>
                <c:pt idx="29">
                  <c:v>7659</c:v>
                </c:pt>
                <c:pt idx="30">
                  <c:v>7679</c:v>
                </c:pt>
                <c:pt idx="31">
                  <c:v>7679</c:v>
                </c:pt>
                <c:pt idx="32">
                  <c:v>7723</c:v>
                </c:pt>
                <c:pt idx="33">
                  <c:v>7724</c:v>
                </c:pt>
                <c:pt idx="34">
                  <c:v>9965</c:v>
                </c:pt>
                <c:pt idx="35">
                  <c:v>10286</c:v>
                </c:pt>
                <c:pt idx="36">
                  <c:v>10287</c:v>
                </c:pt>
                <c:pt idx="37">
                  <c:v>10395</c:v>
                </c:pt>
                <c:pt idx="38">
                  <c:v>12446</c:v>
                </c:pt>
                <c:pt idx="39">
                  <c:v>12446.5</c:v>
                </c:pt>
                <c:pt idx="40">
                  <c:v>12679</c:v>
                </c:pt>
                <c:pt idx="41">
                  <c:v>12898</c:v>
                </c:pt>
                <c:pt idx="42">
                  <c:v>12943</c:v>
                </c:pt>
                <c:pt idx="43">
                  <c:v>12944</c:v>
                </c:pt>
                <c:pt idx="44">
                  <c:v>13001</c:v>
                </c:pt>
                <c:pt idx="45">
                  <c:v>13103</c:v>
                </c:pt>
                <c:pt idx="46">
                  <c:v>13103</c:v>
                </c:pt>
                <c:pt idx="47">
                  <c:v>13103.5</c:v>
                </c:pt>
                <c:pt idx="48">
                  <c:v>13104</c:v>
                </c:pt>
                <c:pt idx="49">
                  <c:v>13105</c:v>
                </c:pt>
                <c:pt idx="50">
                  <c:v>15138</c:v>
                </c:pt>
                <c:pt idx="51">
                  <c:v>15314</c:v>
                </c:pt>
                <c:pt idx="52">
                  <c:v>15666</c:v>
                </c:pt>
                <c:pt idx="53">
                  <c:v>15667</c:v>
                </c:pt>
                <c:pt idx="54">
                  <c:v>15717</c:v>
                </c:pt>
                <c:pt idx="55">
                  <c:v>16002</c:v>
                </c:pt>
                <c:pt idx="56">
                  <c:v>16003</c:v>
                </c:pt>
                <c:pt idx="57">
                  <c:v>18308</c:v>
                </c:pt>
                <c:pt idx="58">
                  <c:v>18309</c:v>
                </c:pt>
                <c:pt idx="59">
                  <c:v>18310</c:v>
                </c:pt>
                <c:pt idx="60">
                  <c:v>18345</c:v>
                </c:pt>
                <c:pt idx="61">
                  <c:v>18374</c:v>
                </c:pt>
                <c:pt idx="62">
                  <c:v>18586</c:v>
                </c:pt>
                <c:pt idx="63">
                  <c:v>18587</c:v>
                </c:pt>
                <c:pt idx="64">
                  <c:v>18660</c:v>
                </c:pt>
                <c:pt idx="65">
                  <c:v>20482</c:v>
                </c:pt>
                <c:pt idx="66">
                  <c:v>21002</c:v>
                </c:pt>
                <c:pt idx="67">
                  <c:v>21003</c:v>
                </c:pt>
                <c:pt idx="68">
                  <c:v>21004</c:v>
                </c:pt>
                <c:pt idx="69">
                  <c:v>21149</c:v>
                </c:pt>
                <c:pt idx="70">
                  <c:v>21204</c:v>
                </c:pt>
                <c:pt idx="71">
                  <c:v>21233</c:v>
                </c:pt>
                <c:pt idx="72">
                  <c:v>21234</c:v>
                </c:pt>
                <c:pt idx="73">
                  <c:v>21248</c:v>
                </c:pt>
                <c:pt idx="74">
                  <c:v>21249</c:v>
                </c:pt>
                <c:pt idx="75">
                  <c:v>21255</c:v>
                </c:pt>
                <c:pt idx="76">
                  <c:v>21256</c:v>
                </c:pt>
                <c:pt idx="77">
                  <c:v>21266</c:v>
                </c:pt>
                <c:pt idx="78">
                  <c:v>21267</c:v>
                </c:pt>
                <c:pt idx="79">
                  <c:v>21270</c:v>
                </c:pt>
                <c:pt idx="80">
                  <c:v>21271</c:v>
                </c:pt>
                <c:pt idx="81">
                  <c:v>21292</c:v>
                </c:pt>
                <c:pt idx="82">
                  <c:v>21307</c:v>
                </c:pt>
                <c:pt idx="83">
                  <c:v>21314</c:v>
                </c:pt>
                <c:pt idx="84">
                  <c:v>21324</c:v>
                </c:pt>
                <c:pt idx="85">
                  <c:v>21325</c:v>
                </c:pt>
                <c:pt idx="86">
                  <c:v>21358</c:v>
                </c:pt>
                <c:pt idx="87">
                  <c:v>21361</c:v>
                </c:pt>
                <c:pt idx="88">
                  <c:v>21365</c:v>
                </c:pt>
                <c:pt idx="89">
                  <c:v>21376</c:v>
                </c:pt>
                <c:pt idx="90">
                  <c:v>21383</c:v>
                </c:pt>
                <c:pt idx="91">
                  <c:v>21398</c:v>
                </c:pt>
                <c:pt idx="92">
                  <c:v>23341</c:v>
                </c:pt>
                <c:pt idx="93">
                  <c:v>23491</c:v>
                </c:pt>
                <c:pt idx="94">
                  <c:v>23549</c:v>
                </c:pt>
                <c:pt idx="95">
                  <c:v>23681</c:v>
                </c:pt>
                <c:pt idx="96">
                  <c:v>23682</c:v>
                </c:pt>
                <c:pt idx="97">
                  <c:v>23683</c:v>
                </c:pt>
                <c:pt idx="98">
                  <c:v>26089</c:v>
                </c:pt>
                <c:pt idx="99">
                  <c:v>26243</c:v>
                </c:pt>
                <c:pt idx="100">
                  <c:v>26265</c:v>
                </c:pt>
                <c:pt idx="101">
                  <c:v>26316</c:v>
                </c:pt>
                <c:pt idx="102">
                  <c:v>26375</c:v>
                </c:pt>
                <c:pt idx="103">
                  <c:v>28930</c:v>
                </c:pt>
                <c:pt idx="104">
                  <c:v>28937</c:v>
                </c:pt>
                <c:pt idx="105">
                  <c:v>28944</c:v>
                </c:pt>
                <c:pt idx="106">
                  <c:v>29041</c:v>
                </c:pt>
                <c:pt idx="107">
                  <c:v>29098</c:v>
                </c:pt>
                <c:pt idx="108">
                  <c:v>29186</c:v>
                </c:pt>
                <c:pt idx="109">
                  <c:v>29252</c:v>
                </c:pt>
                <c:pt idx="110">
                  <c:v>29274</c:v>
                </c:pt>
                <c:pt idx="111">
                  <c:v>29274.5</c:v>
                </c:pt>
              </c:numCache>
            </c:numRef>
          </c:xVal>
          <c:yVal>
            <c:numRef>
              <c:f>Active!$J$21:$J$132</c:f>
              <c:numCache>
                <c:formatCode>General</c:formatCode>
                <c:ptCount val="112"/>
                <c:pt idx="40">
                  <c:v>6.1299942899495363E-6</c:v>
                </c:pt>
                <c:pt idx="89">
                  <c:v>-2.8528000257210806E-4</c:v>
                </c:pt>
                <c:pt idx="107">
                  <c:v>-2.0994000806240365E-4</c:v>
                </c:pt>
                <c:pt idx="108">
                  <c:v>2.1541999740293249E-4</c:v>
                </c:pt>
                <c:pt idx="109">
                  <c:v>5.8444000023882836E-4</c:v>
                </c:pt>
                <c:pt idx="110">
                  <c:v>6.4077999559231102E-4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B2C-428D-A482-202466596415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Active!$F$21:$F$132</c:f>
              <c:numCache>
                <c:formatCode>General</c:formatCode>
                <c:ptCount val="112"/>
                <c:pt idx="0">
                  <c:v>0</c:v>
                </c:pt>
                <c:pt idx="1">
                  <c:v>1</c:v>
                </c:pt>
                <c:pt idx="2">
                  <c:v>410</c:v>
                </c:pt>
                <c:pt idx="3">
                  <c:v>1224</c:v>
                </c:pt>
                <c:pt idx="4">
                  <c:v>1765</c:v>
                </c:pt>
                <c:pt idx="5">
                  <c:v>1830</c:v>
                </c:pt>
                <c:pt idx="6">
                  <c:v>2071</c:v>
                </c:pt>
                <c:pt idx="7">
                  <c:v>2072</c:v>
                </c:pt>
                <c:pt idx="8">
                  <c:v>2138</c:v>
                </c:pt>
                <c:pt idx="9">
                  <c:v>2379</c:v>
                </c:pt>
                <c:pt idx="10">
                  <c:v>2782</c:v>
                </c:pt>
                <c:pt idx="11">
                  <c:v>2782</c:v>
                </c:pt>
                <c:pt idx="12">
                  <c:v>4561</c:v>
                </c:pt>
                <c:pt idx="13">
                  <c:v>4562</c:v>
                </c:pt>
                <c:pt idx="14">
                  <c:v>4904.5</c:v>
                </c:pt>
                <c:pt idx="15">
                  <c:v>4905</c:v>
                </c:pt>
                <c:pt idx="16">
                  <c:v>4906</c:v>
                </c:pt>
                <c:pt idx="17">
                  <c:v>4920</c:v>
                </c:pt>
                <c:pt idx="18">
                  <c:v>4921</c:v>
                </c:pt>
                <c:pt idx="19">
                  <c:v>5058</c:v>
                </c:pt>
                <c:pt idx="20">
                  <c:v>6824</c:v>
                </c:pt>
                <c:pt idx="21">
                  <c:v>7569</c:v>
                </c:pt>
                <c:pt idx="22">
                  <c:v>7620</c:v>
                </c:pt>
                <c:pt idx="23">
                  <c:v>7621</c:v>
                </c:pt>
                <c:pt idx="24">
                  <c:v>7622</c:v>
                </c:pt>
                <c:pt idx="25">
                  <c:v>7657</c:v>
                </c:pt>
                <c:pt idx="26">
                  <c:v>7657</c:v>
                </c:pt>
                <c:pt idx="27">
                  <c:v>7658</c:v>
                </c:pt>
                <c:pt idx="28">
                  <c:v>7658</c:v>
                </c:pt>
                <c:pt idx="29">
                  <c:v>7659</c:v>
                </c:pt>
                <c:pt idx="30">
                  <c:v>7679</c:v>
                </c:pt>
                <c:pt idx="31">
                  <c:v>7679</c:v>
                </c:pt>
                <c:pt idx="32">
                  <c:v>7723</c:v>
                </c:pt>
                <c:pt idx="33">
                  <c:v>7724</c:v>
                </c:pt>
                <c:pt idx="34">
                  <c:v>9965</c:v>
                </c:pt>
                <c:pt idx="35">
                  <c:v>10286</c:v>
                </c:pt>
                <c:pt idx="36">
                  <c:v>10287</c:v>
                </c:pt>
                <c:pt idx="37">
                  <c:v>10395</c:v>
                </c:pt>
                <c:pt idx="38">
                  <c:v>12446</c:v>
                </c:pt>
                <c:pt idx="39">
                  <c:v>12446.5</c:v>
                </c:pt>
                <c:pt idx="40">
                  <c:v>12679</c:v>
                </c:pt>
                <c:pt idx="41">
                  <c:v>12898</c:v>
                </c:pt>
                <c:pt idx="42">
                  <c:v>12943</c:v>
                </c:pt>
                <c:pt idx="43">
                  <c:v>12944</c:v>
                </c:pt>
                <c:pt idx="44">
                  <c:v>13001</c:v>
                </c:pt>
                <c:pt idx="45">
                  <c:v>13103</c:v>
                </c:pt>
                <c:pt idx="46">
                  <c:v>13103</c:v>
                </c:pt>
                <c:pt idx="47">
                  <c:v>13103.5</c:v>
                </c:pt>
                <c:pt idx="48">
                  <c:v>13104</c:v>
                </c:pt>
                <c:pt idx="49">
                  <c:v>13105</c:v>
                </c:pt>
                <c:pt idx="50">
                  <c:v>15138</c:v>
                </c:pt>
                <c:pt idx="51">
                  <c:v>15314</c:v>
                </c:pt>
                <c:pt idx="52">
                  <c:v>15666</c:v>
                </c:pt>
                <c:pt idx="53">
                  <c:v>15667</c:v>
                </c:pt>
                <c:pt idx="54">
                  <c:v>15717</c:v>
                </c:pt>
                <c:pt idx="55">
                  <c:v>16002</c:v>
                </c:pt>
                <c:pt idx="56">
                  <c:v>16003</c:v>
                </c:pt>
                <c:pt idx="57">
                  <c:v>18308</c:v>
                </c:pt>
                <c:pt idx="58">
                  <c:v>18309</c:v>
                </c:pt>
                <c:pt idx="59">
                  <c:v>18310</c:v>
                </c:pt>
                <c:pt idx="60">
                  <c:v>18345</c:v>
                </c:pt>
                <c:pt idx="61">
                  <c:v>18374</c:v>
                </c:pt>
                <c:pt idx="62">
                  <c:v>18586</c:v>
                </c:pt>
                <c:pt idx="63">
                  <c:v>18587</c:v>
                </c:pt>
                <c:pt idx="64">
                  <c:v>18660</c:v>
                </c:pt>
                <c:pt idx="65">
                  <c:v>20482</c:v>
                </c:pt>
                <c:pt idx="66">
                  <c:v>21002</c:v>
                </c:pt>
                <c:pt idx="67">
                  <c:v>21003</c:v>
                </c:pt>
                <c:pt idx="68">
                  <c:v>21004</c:v>
                </c:pt>
                <c:pt idx="69">
                  <c:v>21149</c:v>
                </c:pt>
                <c:pt idx="70">
                  <c:v>21204</c:v>
                </c:pt>
                <c:pt idx="71">
                  <c:v>21233</c:v>
                </c:pt>
                <c:pt idx="72">
                  <c:v>21234</c:v>
                </c:pt>
                <c:pt idx="73">
                  <c:v>21248</c:v>
                </c:pt>
                <c:pt idx="74">
                  <c:v>21249</c:v>
                </c:pt>
                <c:pt idx="75">
                  <c:v>21255</c:v>
                </c:pt>
                <c:pt idx="76">
                  <c:v>21256</c:v>
                </c:pt>
                <c:pt idx="77">
                  <c:v>21266</c:v>
                </c:pt>
                <c:pt idx="78">
                  <c:v>21267</c:v>
                </c:pt>
                <c:pt idx="79">
                  <c:v>21270</c:v>
                </c:pt>
                <c:pt idx="80">
                  <c:v>21271</c:v>
                </c:pt>
                <c:pt idx="81">
                  <c:v>21292</c:v>
                </c:pt>
                <c:pt idx="82">
                  <c:v>21307</c:v>
                </c:pt>
                <c:pt idx="83">
                  <c:v>21314</c:v>
                </c:pt>
                <c:pt idx="84">
                  <c:v>21324</c:v>
                </c:pt>
                <c:pt idx="85">
                  <c:v>21325</c:v>
                </c:pt>
                <c:pt idx="86">
                  <c:v>21358</c:v>
                </c:pt>
                <c:pt idx="87">
                  <c:v>21361</c:v>
                </c:pt>
                <c:pt idx="88">
                  <c:v>21365</c:v>
                </c:pt>
                <c:pt idx="89">
                  <c:v>21376</c:v>
                </c:pt>
                <c:pt idx="90">
                  <c:v>21383</c:v>
                </c:pt>
                <c:pt idx="91">
                  <c:v>21398</c:v>
                </c:pt>
                <c:pt idx="92">
                  <c:v>23341</c:v>
                </c:pt>
                <c:pt idx="93">
                  <c:v>23491</c:v>
                </c:pt>
                <c:pt idx="94">
                  <c:v>23549</c:v>
                </c:pt>
                <c:pt idx="95">
                  <c:v>23681</c:v>
                </c:pt>
                <c:pt idx="96">
                  <c:v>23682</c:v>
                </c:pt>
                <c:pt idx="97">
                  <c:v>23683</c:v>
                </c:pt>
                <c:pt idx="98">
                  <c:v>26089</c:v>
                </c:pt>
                <c:pt idx="99">
                  <c:v>26243</c:v>
                </c:pt>
                <c:pt idx="100">
                  <c:v>26265</c:v>
                </c:pt>
                <c:pt idx="101">
                  <c:v>26316</c:v>
                </c:pt>
                <c:pt idx="102">
                  <c:v>26375</c:v>
                </c:pt>
                <c:pt idx="103">
                  <c:v>28930</c:v>
                </c:pt>
                <c:pt idx="104">
                  <c:v>28937</c:v>
                </c:pt>
                <c:pt idx="105">
                  <c:v>28944</c:v>
                </c:pt>
                <c:pt idx="106">
                  <c:v>29041</c:v>
                </c:pt>
                <c:pt idx="107">
                  <c:v>29098</c:v>
                </c:pt>
                <c:pt idx="108">
                  <c:v>29186</c:v>
                </c:pt>
                <c:pt idx="109">
                  <c:v>29252</c:v>
                </c:pt>
                <c:pt idx="110">
                  <c:v>29274</c:v>
                </c:pt>
                <c:pt idx="111">
                  <c:v>29274.5</c:v>
                </c:pt>
              </c:numCache>
            </c:numRef>
          </c:xVal>
          <c:yVal>
            <c:numRef>
              <c:f>Active!$K$21:$K$132</c:f>
              <c:numCache>
                <c:formatCode>General</c:formatCode>
                <c:ptCount val="112"/>
                <c:pt idx="0">
                  <c:v>0</c:v>
                </c:pt>
                <c:pt idx="1">
                  <c:v>-2.0653000683523715E-4</c:v>
                </c:pt>
                <c:pt idx="2">
                  <c:v>-3.6730000283569098E-4</c:v>
                </c:pt>
                <c:pt idx="3">
                  <c:v>-4.927199988742359E-4</c:v>
                </c:pt>
                <c:pt idx="4">
                  <c:v>-9.2545000370591879E-4</c:v>
                </c:pt>
                <c:pt idx="5">
                  <c:v>-3.4990000131074339E-4</c:v>
                </c:pt>
                <c:pt idx="6">
                  <c:v>7.6370000897441059E-5</c:v>
                </c:pt>
                <c:pt idx="7">
                  <c:v>-3.3016000088537112E-4</c:v>
                </c:pt>
                <c:pt idx="8">
                  <c:v>-2.6113999774679542E-4</c:v>
                </c:pt>
                <c:pt idx="9">
                  <c:v>2.4512999516446143E-4</c:v>
                </c:pt>
                <c:pt idx="10">
                  <c:v>-2.864600028260611E-4</c:v>
                </c:pt>
                <c:pt idx="11">
                  <c:v>-2.664600033313036E-4</c:v>
                </c:pt>
                <c:pt idx="12">
                  <c:v>-8.333000005222857E-5</c:v>
                </c:pt>
                <c:pt idx="13">
                  <c:v>-7.8986000153236091E-4</c:v>
                </c:pt>
                <c:pt idx="15">
                  <c:v>-4.2965000466210768E-4</c:v>
                </c:pt>
                <c:pt idx="16">
                  <c:v>-4.3618000199785456E-4</c:v>
                </c:pt>
                <c:pt idx="17">
                  <c:v>1.7239999579032883E-4</c:v>
                </c:pt>
                <c:pt idx="18">
                  <c:v>-1.3413000124273822E-4</c:v>
                </c:pt>
                <c:pt idx="19">
                  <c:v>-1.2874000094598159E-4</c:v>
                </c:pt>
                <c:pt idx="20">
                  <c:v>-6.0720005421899259E-5</c:v>
                </c:pt>
                <c:pt idx="21">
                  <c:v>2.7442999271443114E-4</c:v>
                </c:pt>
                <c:pt idx="22">
                  <c:v>-4.585999995470047E-4</c:v>
                </c:pt>
                <c:pt idx="23">
                  <c:v>-1.6513000446138903E-4</c:v>
                </c:pt>
                <c:pt idx="24">
                  <c:v>-4.716600087704137E-4</c:v>
                </c:pt>
                <c:pt idx="25">
                  <c:v>2.4978999863378704E-4</c:v>
                </c:pt>
                <c:pt idx="26">
                  <c:v>2.997900010086596E-4</c:v>
                </c:pt>
                <c:pt idx="27">
                  <c:v>-2.0674000552389771E-4</c:v>
                </c:pt>
                <c:pt idx="28">
                  <c:v>-1.667400065343827E-4</c:v>
                </c:pt>
                <c:pt idx="29">
                  <c:v>-2.1327000285964459E-4</c:v>
                </c:pt>
                <c:pt idx="30">
                  <c:v>1.1612999514909461E-4</c:v>
                </c:pt>
                <c:pt idx="31">
                  <c:v>1.5613000141456723E-4</c:v>
                </c:pt>
                <c:pt idx="32">
                  <c:v>2.6880999939749017E-4</c:v>
                </c:pt>
                <c:pt idx="33">
                  <c:v>6.2279999838210642E-5</c:v>
                </c:pt>
                <c:pt idx="34">
                  <c:v>-5.7145000027958304E-4</c:v>
                </c:pt>
                <c:pt idx="35">
                  <c:v>-2.6757999876281247E-4</c:v>
                </c:pt>
                <c:pt idx="36">
                  <c:v>-5.7411000307183713E-4</c:v>
                </c:pt>
                <c:pt idx="37">
                  <c:v>-1.7935000505531207E-4</c:v>
                </c:pt>
                <c:pt idx="38">
                  <c:v>-4.7238000843208283E-4</c:v>
                </c:pt>
                <c:pt idx="41">
                  <c:v>4.7605999861843884E-4</c:v>
                </c:pt>
                <c:pt idx="42">
                  <c:v>1.8221000209450722E-4</c:v>
                </c:pt>
                <c:pt idx="43">
                  <c:v>6.7567999940365553E-4</c:v>
                </c:pt>
                <c:pt idx="44">
                  <c:v>1.0347000352339819E-4</c:v>
                </c:pt>
                <c:pt idx="45">
                  <c:v>8.874099949025549E-4</c:v>
                </c:pt>
                <c:pt idx="46">
                  <c:v>9.3740999727742746E-4</c:v>
                </c:pt>
                <c:pt idx="48">
                  <c:v>6.308799929684028E-4</c:v>
                </c:pt>
                <c:pt idx="49">
                  <c:v>7.2435000038240105E-4</c:v>
                </c:pt>
                <c:pt idx="50">
                  <c:v>3.4885999775724486E-4</c:v>
                </c:pt>
                <c:pt idx="51">
                  <c:v>5.9957999474136159E-4</c:v>
                </c:pt>
                <c:pt idx="52">
                  <c:v>1.0101999214384705E-4</c:v>
                </c:pt>
                <c:pt idx="53">
                  <c:v>-2.0550999761326239E-4</c:v>
                </c:pt>
                <c:pt idx="54">
                  <c:v>-3.2010000722948462E-5</c:v>
                </c:pt>
                <c:pt idx="55">
                  <c:v>1.0694000229705125E-4</c:v>
                </c:pt>
                <c:pt idx="56">
                  <c:v>6.0040999960619956E-4</c:v>
                </c:pt>
                <c:pt idx="57">
                  <c:v>1.4876000204822049E-4</c:v>
                </c:pt>
                <c:pt idx="58">
                  <c:v>4.2229999962728471E-5</c:v>
                </c:pt>
                <c:pt idx="59">
                  <c:v>2.3569999757455662E-4</c:v>
                </c:pt>
                <c:pt idx="60">
                  <c:v>3.8715011032763869E-4</c:v>
                </c:pt>
                <c:pt idx="61">
                  <c:v>1.2777995289070532E-4</c:v>
                </c:pt>
                <c:pt idx="62">
                  <c:v>4.3341999116819352E-4</c:v>
                </c:pt>
                <c:pt idx="63">
                  <c:v>3.2688999635865912E-4</c:v>
                </c:pt>
                <c:pt idx="64">
                  <c:v>6.0199876315891743E-5</c:v>
                </c:pt>
                <c:pt idx="65">
                  <c:v>2.5254009960917756E-4</c:v>
                </c:pt>
                <c:pt idx="66">
                  <c:v>1.569399973959662E-4</c:v>
                </c:pt>
                <c:pt idx="67">
                  <c:v>5.0409995310474187E-5</c:v>
                </c:pt>
                <c:pt idx="68">
                  <c:v>1.4388000272447243E-4</c:v>
                </c:pt>
                <c:pt idx="69">
                  <c:v>5.5703005637042224E-4</c:v>
                </c:pt>
                <c:pt idx="70">
                  <c:v>6.3787999533815309E-4</c:v>
                </c:pt>
                <c:pt idx="71">
                  <c:v>2.4850999761838466E-4</c:v>
                </c:pt>
                <c:pt idx="72">
                  <c:v>7.4197999492753297E-4</c:v>
                </c:pt>
                <c:pt idx="73">
                  <c:v>1.5055999392643571E-4</c:v>
                </c:pt>
                <c:pt idx="74">
                  <c:v>1.4403000386664644E-4</c:v>
                </c:pt>
                <c:pt idx="75">
                  <c:v>8.0485000216867775E-4</c:v>
                </c:pt>
                <c:pt idx="76">
                  <c:v>1.9831999816233292E-4</c:v>
                </c:pt>
                <c:pt idx="77">
                  <c:v>7.8302011388586834E-4</c:v>
                </c:pt>
                <c:pt idx="78">
                  <c:v>6.5648998133838177E-4</c:v>
                </c:pt>
                <c:pt idx="79">
                  <c:v>7.068999984767288E-4</c:v>
                </c:pt>
                <c:pt idx="80">
                  <c:v>4.0036999416770414E-4</c:v>
                </c:pt>
                <c:pt idx="81">
                  <c:v>4.6324000140884891E-4</c:v>
                </c:pt>
                <c:pt idx="82">
                  <c:v>6.5289998019579798E-5</c:v>
                </c:pt>
                <c:pt idx="83">
                  <c:v>4.1957999928854406E-4</c:v>
                </c:pt>
                <c:pt idx="84">
                  <c:v>7.9428010940318927E-4</c:v>
                </c:pt>
                <c:pt idx="85">
                  <c:v>2.5775012181838974E-4</c:v>
                </c:pt>
                <c:pt idx="86">
                  <c:v>3.3226000232389197E-4</c:v>
                </c:pt>
                <c:pt idx="87">
                  <c:v>1.9266983144916594E-4</c:v>
                </c:pt>
                <c:pt idx="88">
                  <c:v>5.865499988431111E-4</c:v>
                </c:pt>
                <c:pt idx="90">
                  <c:v>8.8901018898468465E-4</c:v>
                </c:pt>
                <c:pt idx="92">
                  <c:v>3.8327000220306218E-4</c:v>
                </c:pt>
                <c:pt idx="93">
                  <c:v>6.3376977050211281E-4</c:v>
                </c:pt>
                <c:pt idx="94">
                  <c:v>3.1503004720434546E-4</c:v>
                </c:pt>
                <c:pt idx="95">
                  <c:v>3.63070001185406E-4</c:v>
                </c:pt>
                <c:pt idx="96">
                  <c:v>4.5653999404748902E-4</c:v>
                </c:pt>
                <c:pt idx="97">
                  <c:v>3.50009991961997E-4</c:v>
                </c:pt>
                <c:pt idx="98">
                  <c:v>-1.0117007332155481E-4</c:v>
                </c:pt>
                <c:pt idx="100">
                  <c:v>1.0955015022773296E-4</c:v>
                </c:pt>
                <c:pt idx="101">
                  <c:v>-4.3479943997226655E-5</c:v>
                </c:pt>
                <c:pt idx="102">
                  <c:v>5.4125013411976397E-4</c:v>
                </c:pt>
                <c:pt idx="103">
                  <c:v>2.6710009115049616E-4</c:v>
                </c:pt>
                <c:pt idx="104">
                  <c:v>2.8138998459326103E-4</c:v>
                </c:pt>
                <c:pt idx="105">
                  <c:v>4.5679829781875014E-5</c:v>
                </c:pt>
                <c:pt idx="106">
                  <c:v>-5.8772999909706414E-4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B2C-428D-A482-202466596415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Active!$F$21:$F$132</c:f>
              <c:numCache>
                <c:formatCode>General</c:formatCode>
                <c:ptCount val="112"/>
                <c:pt idx="0">
                  <c:v>0</c:v>
                </c:pt>
                <c:pt idx="1">
                  <c:v>1</c:v>
                </c:pt>
                <c:pt idx="2">
                  <c:v>410</c:v>
                </c:pt>
                <c:pt idx="3">
                  <c:v>1224</c:v>
                </c:pt>
                <c:pt idx="4">
                  <c:v>1765</c:v>
                </c:pt>
                <c:pt idx="5">
                  <c:v>1830</c:v>
                </c:pt>
                <c:pt idx="6">
                  <c:v>2071</c:v>
                </c:pt>
                <c:pt idx="7">
                  <c:v>2072</c:v>
                </c:pt>
                <c:pt idx="8">
                  <c:v>2138</c:v>
                </c:pt>
                <c:pt idx="9">
                  <c:v>2379</c:v>
                </c:pt>
                <c:pt idx="10">
                  <c:v>2782</c:v>
                </c:pt>
                <c:pt idx="11">
                  <c:v>2782</c:v>
                </c:pt>
                <c:pt idx="12">
                  <c:v>4561</c:v>
                </c:pt>
                <c:pt idx="13">
                  <c:v>4562</c:v>
                </c:pt>
                <c:pt idx="14">
                  <c:v>4904.5</c:v>
                </c:pt>
                <c:pt idx="15">
                  <c:v>4905</c:v>
                </c:pt>
                <c:pt idx="16">
                  <c:v>4906</c:v>
                </c:pt>
                <c:pt idx="17">
                  <c:v>4920</c:v>
                </c:pt>
                <c:pt idx="18">
                  <c:v>4921</c:v>
                </c:pt>
                <c:pt idx="19">
                  <c:v>5058</c:v>
                </c:pt>
                <c:pt idx="20">
                  <c:v>6824</c:v>
                </c:pt>
                <c:pt idx="21">
                  <c:v>7569</c:v>
                </c:pt>
                <c:pt idx="22">
                  <c:v>7620</c:v>
                </c:pt>
                <c:pt idx="23">
                  <c:v>7621</c:v>
                </c:pt>
                <c:pt idx="24">
                  <c:v>7622</c:v>
                </c:pt>
                <c:pt idx="25">
                  <c:v>7657</c:v>
                </c:pt>
                <c:pt idx="26">
                  <c:v>7657</c:v>
                </c:pt>
                <c:pt idx="27">
                  <c:v>7658</c:v>
                </c:pt>
                <c:pt idx="28">
                  <c:v>7658</c:v>
                </c:pt>
                <c:pt idx="29">
                  <c:v>7659</c:v>
                </c:pt>
                <c:pt idx="30">
                  <c:v>7679</c:v>
                </c:pt>
                <c:pt idx="31">
                  <c:v>7679</c:v>
                </c:pt>
                <c:pt idx="32">
                  <c:v>7723</c:v>
                </c:pt>
                <c:pt idx="33">
                  <c:v>7724</c:v>
                </c:pt>
                <c:pt idx="34">
                  <c:v>9965</c:v>
                </c:pt>
                <c:pt idx="35">
                  <c:v>10286</c:v>
                </c:pt>
                <c:pt idx="36">
                  <c:v>10287</c:v>
                </c:pt>
                <c:pt idx="37">
                  <c:v>10395</c:v>
                </c:pt>
                <c:pt idx="38">
                  <c:v>12446</c:v>
                </c:pt>
                <c:pt idx="39">
                  <c:v>12446.5</c:v>
                </c:pt>
                <c:pt idx="40">
                  <c:v>12679</c:v>
                </c:pt>
                <c:pt idx="41">
                  <c:v>12898</c:v>
                </c:pt>
                <c:pt idx="42">
                  <c:v>12943</c:v>
                </c:pt>
                <c:pt idx="43">
                  <c:v>12944</c:v>
                </c:pt>
                <c:pt idx="44">
                  <c:v>13001</c:v>
                </c:pt>
                <c:pt idx="45">
                  <c:v>13103</c:v>
                </c:pt>
                <c:pt idx="46">
                  <c:v>13103</c:v>
                </c:pt>
                <c:pt idx="47">
                  <c:v>13103.5</c:v>
                </c:pt>
                <c:pt idx="48">
                  <c:v>13104</c:v>
                </c:pt>
                <c:pt idx="49">
                  <c:v>13105</c:v>
                </c:pt>
                <c:pt idx="50">
                  <c:v>15138</c:v>
                </c:pt>
                <c:pt idx="51">
                  <c:v>15314</c:v>
                </c:pt>
                <c:pt idx="52">
                  <c:v>15666</c:v>
                </c:pt>
                <c:pt idx="53">
                  <c:v>15667</c:v>
                </c:pt>
                <c:pt idx="54">
                  <c:v>15717</c:v>
                </c:pt>
                <c:pt idx="55">
                  <c:v>16002</c:v>
                </c:pt>
                <c:pt idx="56">
                  <c:v>16003</c:v>
                </c:pt>
                <c:pt idx="57">
                  <c:v>18308</c:v>
                </c:pt>
                <c:pt idx="58">
                  <c:v>18309</c:v>
                </c:pt>
                <c:pt idx="59">
                  <c:v>18310</c:v>
                </c:pt>
                <c:pt idx="60">
                  <c:v>18345</c:v>
                </c:pt>
                <c:pt idx="61">
                  <c:v>18374</c:v>
                </c:pt>
                <c:pt idx="62">
                  <c:v>18586</c:v>
                </c:pt>
                <c:pt idx="63">
                  <c:v>18587</c:v>
                </c:pt>
                <c:pt idx="64">
                  <c:v>18660</c:v>
                </c:pt>
                <c:pt idx="65">
                  <c:v>20482</c:v>
                </c:pt>
                <c:pt idx="66">
                  <c:v>21002</c:v>
                </c:pt>
                <c:pt idx="67">
                  <c:v>21003</c:v>
                </c:pt>
                <c:pt idx="68">
                  <c:v>21004</c:v>
                </c:pt>
                <c:pt idx="69">
                  <c:v>21149</c:v>
                </c:pt>
                <c:pt idx="70">
                  <c:v>21204</c:v>
                </c:pt>
                <c:pt idx="71">
                  <c:v>21233</c:v>
                </c:pt>
                <c:pt idx="72">
                  <c:v>21234</c:v>
                </c:pt>
                <c:pt idx="73">
                  <c:v>21248</c:v>
                </c:pt>
                <c:pt idx="74">
                  <c:v>21249</c:v>
                </c:pt>
                <c:pt idx="75">
                  <c:v>21255</c:v>
                </c:pt>
                <c:pt idx="76">
                  <c:v>21256</c:v>
                </c:pt>
                <c:pt idx="77">
                  <c:v>21266</c:v>
                </c:pt>
                <c:pt idx="78">
                  <c:v>21267</c:v>
                </c:pt>
                <c:pt idx="79">
                  <c:v>21270</c:v>
                </c:pt>
                <c:pt idx="80">
                  <c:v>21271</c:v>
                </c:pt>
                <c:pt idx="81">
                  <c:v>21292</c:v>
                </c:pt>
                <c:pt idx="82">
                  <c:v>21307</c:v>
                </c:pt>
                <c:pt idx="83">
                  <c:v>21314</c:v>
                </c:pt>
                <c:pt idx="84">
                  <c:v>21324</c:v>
                </c:pt>
                <c:pt idx="85">
                  <c:v>21325</c:v>
                </c:pt>
                <c:pt idx="86">
                  <c:v>21358</c:v>
                </c:pt>
                <c:pt idx="87">
                  <c:v>21361</c:v>
                </c:pt>
                <c:pt idx="88">
                  <c:v>21365</c:v>
                </c:pt>
                <c:pt idx="89">
                  <c:v>21376</c:v>
                </c:pt>
                <c:pt idx="90">
                  <c:v>21383</c:v>
                </c:pt>
                <c:pt idx="91">
                  <c:v>21398</c:v>
                </c:pt>
                <c:pt idx="92">
                  <c:v>23341</c:v>
                </c:pt>
                <c:pt idx="93">
                  <c:v>23491</c:v>
                </c:pt>
                <c:pt idx="94">
                  <c:v>23549</c:v>
                </c:pt>
                <c:pt idx="95">
                  <c:v>23681</c:v>
                </c:pt>
                <c:pt idx="96">
                  <c:v>23682</c:v>
                </c:pt>
                <c:pt idx="97">
                  <c:v>23683</c:v>
                </c:pt>
                <c:pt idx="98">
                  <c:v>26089</c:v>
                </c:pt>
                <c:pt idx="99">
                  <c:v>26243</c:v>
                </c:pt>
                <c:pt idx="100">
                  <c:v>26265</c:v>
                </c:pt>
                <c:pt idx="101">
                  <c:v>26316</c:v>
                </c:pt>
                <c:pt idx="102">
                  <c:v>26375</c:v>
                </c:pt>
                <c:pt idx="103">
                  <c:v>28930</c:v>
                </c:pt>
                <c:pt idx="104">
                  <c:v>28937</c:v>
                </c:pt>
                <c:pt idx="105">
                  <c:v>28944</c:v>
                </c:pt>
                <c:pt idx="106">
                  <c:v>29041</c:v>
                </c:pt>
                <c:pt idx="107">
                  <c:v>29098</c:v>
                </c:pt>
                <c:pt idx="108">
                  <c:v>29186</c:v>
                </c:pt>
                <c:pt idx="109">
                  <c:v>29252</c:v>
                </c:pt>
                <c:pt idx="110">
                  <c:v>29274</c:v>
                </c:pt>
                <c:pt idx="111">
                  <c:v>29274.5</c:v>
                </c:pt>
              </c:numCache>
            </c:numRef>
          </c:xVal>
          <c:yVal>
            <c:numRef>
              <c:f>Active!$L$21:$L$132</c:f>
              <c:numCache>
                <c:formatCode>General</c:formatCode>
                <c:ptCount val="1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B2C-428D-A482-20246659641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Active!$F$21:$F$132</c:f>
              <c:numCache>
                <c:formatCode>General</c:formatCode>
                <c:ptCount val="112"/>
                <c:pt idx="0">
                  <c:v>0</c:v>
                </c:pt>
                <c:pt idx="1">
                  <c:v>1</c:v>
                </c:pt>
                <c:pt idx="2">
                  <c:v>410</c:v>
                </c:pt>
                <c:pt idx="3">
                  <c:v>1224</c:v>
                </c:pt>
                <c:pt idx="4">
                  <c:v>1765</c:v>
                </c:pt>
                <c:pt idx="5">
                  <c:v>1830</c:v>
                </c:pt>
                <c:pt idx="6">
                  <c:v>2071</c:v>
                </c:pt>
                <c:pt idx="7">
                  <c:v>2072</c:v>
                </c:pt>
                <c:pt idx="8">
                  <c:v>2138</c:v>
                </c:pt>
                <c:pt idx="9">
                  <c:v>2379</c:v>
                </c:pt>
                <c:pt idx="10">
                  <c:v>2782</c:v>
                </c:pt>
                <c:pt idx="11">
                  <c:v>2782</c:v>
                </c:pt>
                <c:pt idx="12">
                  <c:v>4561</c:v>
                </c:pt>
                <c:pt idx="13">
                  <c:v>4562</c:v>
                </c:pt>
                <c:pt idx="14">
                  <c:v>4904.5</c:v>
                </c:pt>
                <c:pt idx="15">
                  <c:v>4905</c:v>
                </c:pt>
                <c:pt idx="16">
                  <c:v>4906</c:v>
                </c:pt>
                <c:pt idx="17">
                  <c:v>4920</c:v>
                </c:pt>
                <c:pt idx="18">
                  <c:v>4921</c:v>
                </c:pt>
                <c:pt idx="19">
                  <c:v>5058</c:v>
                </c:pt>
                <c:pt idx="20">
                  <c:v>6824</c:v>
                </c:pt>
                <c:pt idx="21">
                  <c:v>7569</c:v>
                </c:pt>
                <c:pt idx="22">
                  <c:v>7620</c:v>
                </c:pt>
                <c:pt idx="23">
                  <c:v>7621</c:v>
                </c:pt>
                <c:pt idx="24">
                  <c:v>7622</c:v>
                </c:pt>
                <c:pt idx="25">
                  <c:v>7657</c:v>
                </c:pt>
                <c:pt idx="26">
                  <c:v>7657</c:v>
                </c:pt>
                <c:pt idx="27">
                  <c:v>7658</c:v>
                </c:pt>
                <c:pt idx="28">
                  <c:v>7658</c:v>
                </c:pt>
                <c:pt idx="29">
                  <c:v>7659</c:v>
                </c:pt>
                <c:pt idx="30">
                  <c:v>7679</c:v>
                </c:pt>
                <c:pt idx="31">
                  <c:v>7679</c:v>
                </c:pt>
                <c:pt idx="32">
                  <c:v>7723</c:v>
                </c:pt>
                <c:pt idx="33">
                  <c:v>7724</c:v>
                </c:pt>
                <c:pt idx="34">
                  <c:v>9965</c:v>
                </c:pt>
                <c:pt idx="35">
                  <c:v>10286</c:v>
                </c:pt>
                <c:pt idx="36">
                  <c:v>10287</c:v>
                </c:pt>
                <c:pt idx="37">
                  <c:v>10395</c:v>
                </c:pt>
                <c:pt idx="38">
                  <c:v>12446</c:v>
                </c:pt>
                <c:pt idx="39">
                  <c:v>12446.5</c:v>
                </c:pt>
                <c:pt idx="40">
                  <c:v>12679</c:v>
                </c:pt>
                <c:pt idx="41">
                  <c:v>12898</c:v>
                </c:pt>
                <c:pt idx="42">
                  <c:v>12943</c:v>
                </c:pt>
                <c:pt idx="43">
                  <c:v>12944</c:v>
                </c:pt>
                <c:pt idx="44">
                  <c:v>13001</c:v>
                </c:pt>
                <c:pt idx="45">
                  <c:v>13103</c:v>
                </c:pt>
                <c:pt idx="46">
                  <c:v>13103</c:v>
                </c:pt>
                <c:pt idx="47">
                  <c:v>13103.5</c:v>
                </c:pt>
                <c:pt idx="48">
                  <c:v>13104</c:v>
                </c:pt>
                <c:pt idx="49">
                  <c:v>13105</c:v>
                </c:pt>
                <c:pt idx="50">
                  <c:v>15138</c:v>
                </c:pt>
                <c:pt idx="51">
                  <c:v>15314</c:v>
                </c:pt>
                <c:pt idx="52">
                  <c:v>15666</c:v>
                </c:pt>
                <c:pt idx="53">
                  <c:v>15667</c:v>
                </c:pt>
                <c:pt idx="54">
                  <c:v>15717</c:v>
                </c:pt>
                <c:pt idx="55">
                  <c:v>16002</c:v>
                </c:pt>
                <c:pt idx="56">
                  <c:v>16003</c:v>
                </c:pt>
                <c:pt idx="57">
                  <c:v>18308</c:v>
                </c:pt>
                <c:pt idx="58">
                  <c:v>18309</c:v>
                </c:pt>
                <c:pt idx="59">
                  <c:v>18310</c:v>
                </c:pt>
                <c:pt idx="60">
                  <c:v>18345</c:v>
                </c:pt>
                <c:pt idx="61">
                  <c:v>18374</c:v>
                </c:pt>
                <c:pt idx="62">
                  <c:v>18586</c:v>
                </c:pt>
                <c:pt idx="63">
                  <c:v>18587</c:v>
                </c:pt>
                <c:pt idx="64">
                  <c:v>18660</c:v>
                </c:pt>
                <c:pt idx="65">
                  <c:v>20482</c:v>
                </c:pt>
                <c:pt idx="66">
                  <c:v>21002</c:v>
                </c:pt>
                <c:pt idx="67">
                  <c:v>21003</c:v>
                </c:pt>
                <c:pt idx="68">
                  <c:v>21004</c:v>
                </c:pt>
                <c:pt idx="69">
                  <c:v>21149</c:v>
                </c:pt>
                <c:pt idx="70">
                  <c:v>21204</c:v>
                </c:pt>
                <c:pt idx="71">
                  <c:v>21233</c:v>
                </c:pt>
                <c:pt idx="72">
                  <c:v>21234</c:v>
                </c:pt>
                <c:pt idx="73">
                  <c:v>21248</c:v>
                </c:pt>
                <c:pt idx="74">
                  <c:v>21249</c:v>
                </c:pt>
                <c:pt idx="75">
                  <c:v>21255</c:v>
                </c:pt>
                <c:pt idx="76">
                  <c:v>21256</c:v>
                </c:pt>
                <c:pt idx="77">
                  <c:v>21266</c:v>
                </c:pt>
                <c:pt idx="78">
                  <c:v>21267</c:v>
                </c:pt>
                <c:pt idx="79">
                  <c:v>21270</c:v>
                </c:pt>
                <c:pt idx="80">
                  <c:v>21271</c:v>
                </c:pt>
                <c:pt idx="81">
                  <c:v>21292</c:v>
                </c:pt>
                <c:pt idx="82">
                  <c:v>21307</c:v>
                </c:pt>
                <c:pt idx="83">
                  <c:v>21314</c:v>
                </c:pt>
                <c:pt idx="84">
                  <c:v>21324</c:v>
                </c:pt>
                <c:pt idx="85">
                  <c:v>21325</c:v>
                </c:pt>
                <c:pt idx="86">
                  <c:v>21358</c:v>
                </c:pt>
                <c:pt idx="87">
                  <c:v>21361</c:v>
                </c:pt>
                <c:pt idx="88">
                  <c:v>21365</c:v>
                </c:pt>
                <c:pt idx="89">
                  <c:v>21376</c:v>
                </c:pt>
                <c:pt idx="90">
                  <c:v>21383</c:v>
                </c:pt>
                <c:pt idx="91">
                  <c:v>21398</c:v>
                </c:pt>
                <c:pt idx="92">
                  <c:v>23341</c:v>
                </c:pt>
                <c:pt idx="93">
                  <c:v>23491</c:v>
                </c:pt>
                <c:pt idx="94">
                  <c:v>23549</c:v>
                </c:pt>
                <c:pt idx="95">
                  <c:v>23681</c:v>
                </c:pt>
                <c:pt idx="96">
                  <c:v>23682</c:v>
                </c:pt>
                <c:pt idx="97">
                  <c:v>23683</c:v>
                </c:pt>
                <c:pt idx="98">
                  <c:v>26089</c:v>
                </c:pt>
                <c:pt idx="99">
                  <c:v>26243</c:v>
                </c:pt>
                <c:pt idx="100">
                  <c:v>26265</c:v>
                </c:pt>
                <c:pt idx="101">
                  <c:v>26316</c:v>
                </c:pt>
                <c:pt idx="102">
                  <c:v>26375</c:v>
                </c:pt>
                <c:pt idx="103">
                  <c:v>28930</c:v>
                </c:pt>
                <c:pt idx="104">
                  <c:v>28937</c:v>
                </c:pt>
                <c:pt idx="105">
                  <c:v>28944</c:v>
                </c:pt>
                <c:pt idx="106">
                  <c:v>29041</c:v>
                </c:pt>
                <c:pt idx="107">
                  <c:v>29098</c:v>
                </c:pt>
                <c:pt idx="108">
                  <c:v>29186</c:v>
                </c:pt>
                <c:pt idx="109">
                  <c:v>29252</c:v>
                </c:pt>
                <c:pt idx="110">
                  <c:v>29274</c:v>
                </c:pt>
                <c:pt idx="111">
                  <c:v>29274.5</c:v>
                </c:pt>
              </c:numCache>
            </c:numRef>
          </c:xVal>
          <c:yVal>
            <c:numRef>
              <c:f>Active!$M$21:$M$132</c:f>
              <c:numCache>
                <c:formatCode>General</c:formatCode>
                <c:ptCount val="1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B2C-428D-A482-20246659641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Active!$F$21:$F$132</c:f>
              <c:numCache>
                <c:formatCode>General</c:formatCode>
                <c:ptCount val="112"/>
                <c:pt idx="0">
                  <c:v>0</c:v>
                </c:pt>
                <c:pt idx="1">
                  <c:v>1</c:v>
                </c:pt>
                <c:pt idx="2">
                  <c:v>410</c:v>
                </c:pt>
                <c:pt idx="3">
                  <c:v>1224</c:v>
                </c:pt>
                <c:pt idx="4">
                  <c:v>1765</c:v>
                </c:pt>
                <c:pt idx="5">
                  <c:v>1830</c:v>
                </c:pt>
                <c:pt idx="6">
                  <c:v>2071</c:v>
                </c:pt>
                <c:pt idx="7">
                  <c:v>2072</c:v>
                </c:pt>
                <c:pt idx="8">
                  <c:v>2138</c:v>
                </c:pt>
                <c:pt idx="9">
                  <c:v>2379</c:v>
                </c:pt>
                <c:pt idx="10">
                  <c:v>2782</c:v>
                </c:pt>
                <c:pt idx="11">
                  <c:v>2782</c:v>
                </c:pt>
                <c:pt idx="12">
                  <c:v>4561</c:v>
                </c:pt>
                <c:pt idx="13">
                  <c:v>4562</c:v>
                </c:pt>
                <c:pt idx="14">
                  <c:v>4904.5</c:v>
                </c:pt>
                <c:pt idx="15">
                  <c:v>4905</c:v>
                </c:pt>
                <c:pt idx="16">
                  <c:v>4906</c:v>
                </c:pt>
                <c:pt idx="17">
                  <c:v>4920</c:v>
                </c:pt>
                <c:pt idx="18">
                  <c:v>4921</c:v>
                </c:pt>
                <c:pt idx="19">
                  <c:v>5058</c:v>
                </c:pt>
                <c:pt idx="20">
                  <c:v>6824</c:v>
                </c:pt>
                <c:pt idx="21">
                  <c:v>7569</c:v>
                </c:pt>
                <c:pt idx="22">
                  <c:v>7620</c:v>
                </c:pt>
                <c:pt idx="23">
                  <c:v>7621</c:v>
                </c:pt>
                <c:pt idx="24">
                  <c:v>7622</c:v>
                </c:pt>
                <c:pt idx="25">
                  <c:v>7657</c:v>
                </c:pt>
                <c:pt idx="26">
                  <c:v>7657</c:v>
                </c:pt>
                <c:pt idx="27">
                  <c:v>7658</c:v>
                </c:pt>
                <c:pt idx="28">
                  <c:v>7658</c:v>
                </c:pt>
                <c:pt idx="29">
                  <c:v>7659</c:v>
                </c:pt>
                <c:pt idx="30">
                  <c:v>7679</c:v>
                </c:pt>
                <c:pt idx="31">
                  <c:v>7679</c:v>
                </c:pt>
                <c:pt idx="32">
                  <c:v>7723</c:v>
                </c:pt>
                <c:pt idx="33">
                  <c:v>7724</c:v>
                </c:pt>
                <c:pt idx="34">
                  <c:v>9965</c:v>
                </c:pt>
                <c:pt idx="35">
                  <c:v>10286</c:v>
                </c:pt>
                <c:pt idx="36">
                  <c:v>10287</c:v>
                </c:pt>
                <c:pt idx="37">
                  <c:v>10395</c:v>
                </c:pt>
                <c:pt idx="38">
                  <c:v>12446</c:v>
                </c:pt>
                <c:pt idx="39">
                  <c:v>12446.5</c:v>
                </c:pt>
                <c:pt idx="40">
                  <c:v>12679</c:v>
                </c:pt>
                <c:pt idx="41">
                  <c:v>12898</c:v>
                </c:pt>
                <c:pt idx="42">
                  <c:v>12943</c:v>
                </c:pt>
                <c:pt idx="43">
                  <c:v>12944</c:v>
                </c:pt>
                <c:pt idx="44">
                  <c:v>13001</c:v>
                </c:pt>
                <c:pt idx="45">
                  <c:v>13103</c:v>
                </c:pt>
                <c:pt idx="46">
                  <c:v>13103</c:v>
                </c:pt>
                <c:pt idx="47">
                  <c:v>13103.5</c:v>
                </c:pt>
                <c:pt idx="48">
                  <c:v>13104</c:v>
                </c:pt>
                <c:pt idx="49">
                  <c:v>13105</c:v>
                </c:pt>
                <c:pt idx="50">
                  <c:v>15138</c:v>
                </c:pt>
                <c:pt idx="51">
                  <c:v>15314</c:v>
                </c:pt>
                <c:pt idx="52">
                  <c:v>15666</c:v>
                </c:pt>
                <c:pt idx="53">
                  <c:v>15667</c:v>
                </c:pt>
                <c:pt idx="54">
                  <c:v>15717</c:v>
                </c:pt>
                <c:pt idx="55">
                  <c:v>16002</c:v>
                </c:pt>
                <c:pt idx="56">
                  <c:v>16003</c:v>
                </c:pt>
                <c:pt idx="57">
                  <c:v>18308</c:v>
                </c:pt>
                <c:pt idx="58">
                  <c:v>18309</c:v>
                </c:pt>
                <c:pt idx="59">
                  <c:v>18310</c:v>
                </c:pt>
                <c:pt idx="60">
                  <c:v>18345</c:v>
                </c:pt>
                <c:pt idx="61">
                  <c:v>18374</c:v>
                </c:pt>
                <c:pt idx="62">
                  <c:v>18586</c:v>
                </c:pt>
                <c:pt idx="63">
                  <c:v>18587</c:v>
                </c:pt>
                <c:pt idx="64">
                  <c:v>18660</c:v>
                </c:pt>
                <c:pt idx="65">
                  <c:v>20482</c:v>
                </c:pt>
                <c:pt idx="66">
                  <c:v>21002</c:v>
                </c:pt>
                <c:pt idx="67">
                  <c:v>21003</c:v>
                </c:pt>
                <c:pt idx="68">
                  <c:v>21004</c:v>
                </c:pt>
                <c:pt idx="69">
                  <c:v>21149</c:v>
                </c:pt>
                <c:pt idx="70">
                  <c:v>21204</c:v>
                </c:pt>
                <c:pt idx="71">
                  <c:v>21233</c:v>
                </c:pt>
                <c:pt idx="72">
                  <c:v>21234</c:v>
                </c:pt>
                <c:pt idx="73">
                  <c:v>21248</c:v>
                </c:pt>
                <c:pt idx="74">
                  <c:v>21249</c:v>
                </c:pt>
                <c:pt idx="75">
                  <c:v>21255</c:v>
                </c:pt>
                <c:pt idx="76">
                  <c:v>21256</c:v>
                </c:pt>
                <c:pt idx="77">
                  <c:v>21266</c:v>
                </c:pt>
                <c:pt idx="78">
                  <c:v>21267</c:v>
                </c:pt>
                <c:pt idx="79">
                  <c:v>21270</c:v>
                </c:pt>
                <c:pt idx="80">
                  <c:v>21271</c:v>
                </c:pt>
                <c:pt idx="81">
                  <c:v>21292</c:v>
                </c:pt>
                <c:pt idx="82">
                  <c:v>21307</c:v>
                </c:pt>
                <c:pt idx="83">
                  <c:v>21314</c:v>
                </c:pt>
                <c:pt idx="84">
                  <c:v>21324</c:v>
                </c:pt>
                <c:pt idx="85">
                  <c:v>21325</c:v>
                </c:pt>
                <c:pt idx="86">
                  <c:v>21358</c:v>
                </c:pt>
                <c:pt idx="87">
                  <c:v>21361</c:v>
                </c:pt>
                <c:pt idx="88">
                  <c:v>21365</c:v>
                </c:pt>
                <c:pt idx="89">
                  <c:v>21376</c:v>
                </c:pt>
                <c:pt idx="90">
                  <c:v>21383</c:v>
                </c:pt>
                <c:pt idx="91">
                  <c:v>21398</c:v>
                </c:pt>
                <c:pt idx="92">
                  <c:v>23341</c:v>
                </c:pt>
                <c:pt idx="93">
                  <c:v>23491</c:v>
                </c:pt>
                <c:pt idx="94">
                  <c:v>23549</c:v>
                </c:pt>
                <c:pt idx="95">
                  <c:v>23681</c:v>
                </c:pt>
                <c:pt idx="96">
                  <c:v>23682</c:v>
                </c:pt>
                <c:pt idx="97">
                  <c:v>23683</c:v>
                </c:pt>
                <c:pt idx="98">
                  <c:v>26089</c:v>
                </c:pt>
                <c:pt idx="99">
                  <c:v>26243</c:v>
                </c:pt>
                <c:pt idx="100">
                  <c:v>26265</c:v>
                </c:pt>
                <c:pt idx="101">
                  <c:v>26316</c:v>
                </c:pt>
                <c:pt idx="102">
                  <c:v>26375</c:v>
                </c:pt>
                <c:pt idx="103">
                  <c:v>28930</c:v>
                </c:pt>
                <c:pt idx="104">
                  <c:v>28937</c:v>
                </c:pt>
                <c:pt idx="105">
                  <c:v>28944</c:v>
                </c:pt>
                <c:pt idx="106">
                  <c:v>29041</c:v>
                </c:pt>
                <c:pt idx="107">
                  <c:v>29098</c:v>
                </c:pt>
                <c:pt idx="108">
                  <c:v>29186</c:v>
                </c:pt>
                <c:pt idx="109">
                  <c:v>29252</c:v>
                </c:pt>
                <c:pt idx="110">
                  <c:v>29274</c:v>
                </c:pt>
                <c:pt idx="111">
                  <c:v>29274.5</c:v>
                </c:pt>
              </c:numCache>
            </c:numRef>
          </c:xVal>
          <c:yVal>
            <c:numRef>
              <c:f>Active!$N$21:$N$132</c:f>
              <c:numCache>
                <c:formatCode>General</c:formatCode>
                <c:ptCount val="1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B2C-428D-A482-20246659641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Active!$F$21:$F$132</c:f>
              <c:numCache>
                <c:formatCode>General</c:formatCode>
                <c:ptCount val="112"/>
                <c:pt idx="0">
                  <c:v>0</c:v>
                </c:pt>
                <c:pt idx="1">
                  <c:v>1</c:v>
                </c:pt>
                <c:pt idx="2">
                  <c:v>410</c:v>
                </c:pt>
                <c:pt idx="3">
                  <c:v>1224</c:v>
                </c:pt>
                <c:pt idx="4">
                  <c:v>1765</c:v>
                </c:pt>
                <c:pt idx="5">
                  <c:v>1830</c:v>
                </c:pt>
                <c:pt idx="6">
                  <c:v>2071</c:v>
                </c:pt>
                <c:pt idx="7">
                  <c:v>2072</c:v>
                </c:pt>
                <c:pt idx="8">
                  <c:v>2138</c:v>
                </c:pt>
                <c:pt idx="9">
                  <c:v>2379</c:v>
                </c:pt>
                <c:pt idx="10">
                  <c:v>2782</c:v>
                </c:pt>
                <c:pt idx="11">
                  <c:v>2782</c:v>
                </c:pt>
                <c:pt idx="12">
                  <c:v>4561</c:v>
                </c:pt>
                <c:pt idx="13">
                  <c:v>4562</c:v>
                </c:pt>
                <c:pt idx="14">
                  <c:v>4904.5</c:v>
                </c:pt>
                <c:pt idx="15">
                  <c:v>4905</c:v>
                </c:pt>
                <c:pt idx="16">
                  <c:v>4906</c:v>
                </c:pt>
                <c:pt idx="17">
                  <c:v>4920</c:v>
                </c:pt>
                <c:pt idx="18">
                  <c:v>4921</c:v>
                </c:pt>
                <c:pt idx="19">
                  <c:v>5058</c:v>
                </c:pt>
                <c:pt idx="20">
                  <c:v>6824</c:v>
                </c:pt>
                <c:pt idx="21">
                  <c:v>7569</c:v>
                </c:pt>
                <c:pt idx="22">
                  <c:v>7620</c:v>
                </c:pt>
                <c:pt idx="23">
                  <c:v>7621</c:v>
                </c:pt>
                <c:pt idx="24">
                  <c:v>7622</c:v>
                </c:pt>
                <c:pt idx="25">
                  <c:v>7657</c:v>
                </c:pt>
                <c:pt idx="26">
                  <c:v>7657</c:v>
                </c:pt>
                <c:pt idx="27">
                  <c:v>7658</c:v>
                </c:pt>
                <c:pt idx="28">
                  <c:v>7658</c:v>
                </c:pt>
                <c:pt idx="29">
                  <c:v>7659</c:v>
                </c:pt>
                <c:pt idx="30">
                  <c:v>7679</c:v>
                </c:pt>
                <c:pt idx="31">
                  <c:v>7679</c:v>
                </c:pt>
                <c:pt idx="32">
                  <c:v>7723</c:v>
                </c:pt>
                <c:pt idx="33">
                  <c:v>7724</c:v>
                </c:pt>
                <c:pt idx="34">
                  <c:v>9965</c:v>
                </c:pt>
                <c:pt idx="35">
                  <c:v>10286</c:v>
                </c:pt>
                <c:pt idx="36">
                  <c:v>10287</c:v>
                </c:pt>
                <c:pt idx="37">
                  <c:v>10395</c:v>
                </c:pt>
                <c:pt idx="38">
                  <c:v>12446</c:v>
                </c:pt>
                <c:pt idx="39">
                  <c:v>12446.5</c:v>
                </c:pt>
                <c:pt idx="40">
                  <c:v>12679</c:v>
                </c:pt>
                <c:pt idx="41">
                  <c:v>12898</c:v>
                </c:pt>
                <c:pt idx="42">
                  <c:v>12943</c:v>
                </c:pt>
                <c:pt idx="43">
                  <c:v>12944</c:v>
                </c:pt>
                <c:pt idx="44">
                  <c:v>13001</c:v>
                </c:pt>
                <c:pt idx="45">
                  <c:v>13103</c:v>
                </c:pt>
                <c:pt idx="46">
                  <c:v>13103</c:v>
                </c:pt>
                <c:pt idx="47">
                  <c:v>13103.5</c:v>
                </c:pt>
                <c:pt idx="48">
                  <c:v>13104</c:v>
                </c:pt>
                <c:pt idx="49">
                  <c:v>13105</c:v>
                </c:pt>
                <c:pt idx="50">
                  <c:v>15138</c:v>
                </c:pt>
                <c:pt idx="51">
                  <c:v>15314</c:v>
                </c:pt>
                <c:pt idx="52">
                  <c:v>15666</c:v>
                </c:pt>
                <c:pt idx="53">
                  <c:v>15667</c:v>
                </c:pt>
                <c:pt idx="54">
                  <c:v>15717</c:v>
                </c:pt>
                <c:pt idx="55">
                  <c:v>16002</c:v>
                </c:pt>
                <c:pt idx="56">
                  <c:v>16003</c:v>
                </c:pt>
                <c:pt idx="57">
                  <c:v>18308</c:v>
                </c:pt>
                <c:pt idx="58">
                  <c:v>18309</c:v>
                </c:pt>
                <c:pt idx="59">
                  <c:v>18310</c:v>
                </c:pt>
                <c:pt idx="60">
                  <c:v>18345</c:v>
                </c:pt>
                <c:pt idx="61">
                  <c:v>18374</c:v>
                </c:pt>
                <c:pt idx="62">
                  <c:v>18586</c:v>
                </c:pt>
                <c:pt idx="63">
                  <c:v>18587</c:v>
                </c:pt>
                <c:pt idx="64">
                  <c:v>18660</c:v>
                </c:pt>
                <c:pt idx="65">
                  <c:v>20482</c:v>
                </c:pt>
                <c:pt idx="66">
                  <c:v>21002</c:v>
                </c:pt>
                <c:pt idx="67">
                  <c:v>21003</c:v>
                </c:pt>
                <c:pt idx="68">
                  <c:v>21004</c:v>
                </c:pt>
                <c:pt idx="69">
                  <c:v>21149</c:v>
                </c:pt>
                <c:pt idx="70">
                  <c:v>21204</c:v>
                </c:pt>
                <c:pt idx="71">
                  <c:v>21233</c:v>
                </c:pt>
                <c:pt idx="72">
                  <c:v>21234</c:v>
                </c:pt>
                <c:pt idx="73">
                  <c:v>21248</c:v>
                </c:pt>
                <c:pt idx="74">
                  <c:v>21249</c:v>
                </c:pt>
                <c:pt idx="75">
                  <c:v>21255</c:v>
                </c:pt>
                <c:pt idx="76">
                  <c:v>21256</c:v>
                </c:pt>
                <c:pt idx="77">
                  <c:v>21266</c:v>
                </c:pt>
                <c:pt idx="78">
                  <c:v>21267</c:v>
                </c:pt>
                <c:pt idx="79">
                  <c:v>21270</c:v>
                </c:pt>
                <c:pt idx="80">
                  <c:v>21271</c:v>
                </c:pt>
                <c:pt idx="81">
                  <c:v>21292</c:v>
                </c:pt>
                <c:pt idx="82">
                  <c:v>21307</c:v>
                </c:pt>
                <c:pt idx="83">
                  <c:v>21314</c:v>
                </c:pt>
                <c:pt idx="84">
                  <c:v>21324</c:v>
                </c:pt>
                <c:pt idx="85">
                  <c:v>21325</c:v>
                </c:pt>
                <c:pt idx="86">
                  <c:v>21358</c:v>
                </c:pt>
                <c:pt idx="87">
                  <c:v>21361</c:v>
                </c:pt>
                <c:pt idx="88">
                  <c:v>21365</c:v>
                </c:pt>
                <c:pt idx="89">
                  <c:v>21376</c:v>
                </c:pt>
                <c:pt idx="90">
                  <c:v>21383</c:v>
                </c:pt>
                <c:pt idx="91">
                  <c:v>21398</c:v>
                </c:pt>
                <c:pt idx="92">
                  <c:v>23341</c:v>
                </c:pt>
                <c:pt idx="93">
                  <c:v>23491</c:v>
                </c:pt>
                <c:pt idx="94">
                  <c:v>23549</c:v>
                </c:pt>
                <c:pt idx="95">
                  <c:v>23681</c:v>
                </c:pt>
                <c:pt idx="96">
                  <c:v>23682</c:v>
                </c:pt>
                <c:pt idx="97">
                  <c:v>23683</c:v>
                </c:pt>
                <c:pt idx="98">
                  <c:v>26089</c:v>
                </c:pt>
                <c:pt idx="99">
                  <c:v>26243</c:v>
                </c:pt>
                <c:pt idx="100">
                  <c:v>26265</c:v>
                </c:pt>
                <c:pt idx="101">
                  <c:v>26316</c:v>
                </c:pt>
                <c:pt idx="102">
                  <c:v>26375</c:v>
                </c:pt>
                <c:pt idx="103">
                  <c:v>28930</c:v>
                </c:pt>
                <c:pt idx="104">
                  <c:v>28937</c:v>
                </c:pt>
                <c:pt idx="105">
                  <c:v>28944</c:v>
                </c:pt>
                <c:pt idx="106">
                  <c:v>29041</c:v>
                </c:pt>
                <c:pt idx="107">
                  <c:v>29098</c:v>
                </c:pt>
                <c:pt idx="108">
                  <c:v>29186</c:v>
                </c:pt>
                <c:pt idx="109">
                  <c:v>29252</c:v>
                </c:pt>
                <c:pt idx="110">
                  <c:v>29274</c:v>
                </c:pt>
                <c:pt idx="111">
                  <c:v>29274.5</c:v>
                </c:pt>
              </c:numCache>
            </c:numRef>
          </c:xVal>
          <c:yVal>
            <c:numRef>
              <c:f>Active!$O$21:$O$132</c:f>
              <c:numCache>
                <c:formatCode>General</c:formatCode>
                <c:ptCount val="112"/>
                <c:pt idx="0">
                  <c:v>-3.9293474324062931E-4</c:v>
                </c:pt>
                <c:pt idx="1">
                  <c:v>-3.929052200839646E-4</c:v>
                </c:pt>
                <c:pt idx="2">
                  <c:v>-3.808302490080926E-4</c:v>
                </c:pt>
                <c:pt idx="3">
                  <c:v>-3.5679839948300757E-4</c:v>
                </c:pt>
                <c:pt idx="4">
                  <c:v>-3.4082637172739205E-4</c:v>
                </c:pt>
                <c:pt idx="5">
                  <c:v>-3.3890736654418503E-4</c:v>
                </c:pt>
                <c:pt idx="6">
                  <c:v>-3.3179228578798662E-4</c:v>
                </c:pt>
                <c:pt idx="7">
                  <c:v>-3.317627626313219E-4</c:v>
                </c:pt>
                <c:pt idx="8">
                  <c:v>-3.2981423429145017E-4</c:v>
                </c:pt>
                <c:pt idx="9">
                  <c:v>-3.2269915353525175E-4</c:v>
                </c:pt>
                <c:pt idx="10">
                  <c:v>-3.1080132139936815E-4</c:v>
                </c:pt>
                <c:pt idx="11">
                  <c:v>-3.1080132139936815E-4</c:v>
                </c:pt>
                <c:pt idx="12">
                  <c:v>-2.5827962569282474E-4</c:v>
                </c:pt>
                <c:pt idx="13">
                  <c:v>-2.5825010253616003E-4</c:v>
                </c:pt>
                <c:pt idx="14">
                  <c:v>-2.4813842137849217E-4</c:v>
                </c:pt>
                <c:pt idx="15">
                  <c:v>-2.4812365980015982E-4</c:v>
                </c:pt>
                <c:pt idx="16">
                  <c:v>-2.480941366434951E-4</c:v>
                </c:pt>
                <c:pt idx="17">
                  <c:v>-2.4768081245018895E-4</c:v>
                </c:pt>
                <c:pt idx="18">
                  <c:v>-2.4765128929352424E-4</c:v>
                </c:pt>
                <c:pt idx="19">
                  <c:v>-2.436066168304571E-4</c:v>
                </c:pt>
                <c:pt idx="20">
                  <c:v>-1.9146872216055515E-4</c:v>
                </c:pt>
                <c:pt idx="21">
                  <c:v>-1.6947397044533602E-4</c:v>
                </c:pt>
                <c:pt idx="22">
                  <c:v>-1.6796828945543513E-4</c:v>
                </c:pt>
                <c:pt idx="23">
                  <c:v>-1.6793876629877039E-4</c:v>
                </c:pt>
                <c:pt idx="24">
                  <c:v>-1.6790924314210567E-4</c:v>
                </c:pt>
                <c:pt idx="25">
                  <c:v>-1.6687593265884035E-4</c:v>
                </c:pt>
                <c:pt idx="26">
                  <c:v>-1.6687593265884035E-4</c:v>
                </c:pt>
                <c:pt idx="27">
                  <c:v>-1.6684640950217561E-4</c:v>
                </c:pt>
                <c:pt idx="28">
                  <c:v>-1.6684640950217561E-4</c:v>
                </c:pt>
                <c:pt idx="29">
                  <c:v>-1.668168863455109E-4</c:v>
                </c:pt>
                <c:pt idx="30">
                  <c:v>-1.6622642321221644E-4</c:v>
                </c:pt>
                <c:pt idx="31">
                  <c:v>-1.6622642321221644E-4</c:v>
                </c:pt>
                <c:pt idx="32">
                  <c:v>-1.6492740431896859E-4</c:v>
                </c:pt>
                <c:pt idx="33">
                  <c:v>-1.6489788116230385E-4</c:v>
                </c:pt>
                <c:pt idx="34">
                  <c:v>-9.8736487076658179E-5</c:v>
                </c:pt>
                <c:pt idx="35">
                  <c:v>-8.9259553787281881E-5</c:v>
                </c:pt>
                <c:pt idx="36">
                  <c:v>-8.9230030630617168E-5</c:v>
                </c:pt>
                <c:pt idx="37">
                  <c:v>-8.6041529710826985E-5</c:v>
                </c:pt>
                <c:pt idx="38">
                  <c:v>-2.5489535391478831E-5</c:v>
                </c:pt>
                <c:pt idx="39">
                  <c:v>-2.547477381314642E-5</c:v>
                </c:pt>
                <c:pt idx="40">
                  <c:v>-1.8610639888598176E-5</c:v>
                </c:pt>
                <c:pt idx="41">
                  <c:v>-1.2145068579023726E-5</c:v>
                </c:pt>
                <c:pt idx="42">
                  <c:v>-1.0816526529111136E-5</c:v>
                </c:pt>
                <c:pt idx="43">
                  <c:v>-1.0787003372446423E-5</c:v>
                </c:pt>
                <c:pt idx="44">
                  <c:v>-9.1041834425571646E-6</c:v>
                </c:pt>
                <c:pt idx="45">
                  <c:v>-6.0928214627553709E-6</c:v>
                </c:pt>
                <c:pt idx="46">
                  <c:v>-6.0928214627553709E-6</c:v>
                </c:pt>
                <c:pt idx="47">
                  <c:v>-6.0780598844230142E-6</c:v>
                </c:pt>
                <c:pt idx="48">
                  <c:v>-6.0632983060906575E-6</c:v>
                </c:pt>
                <c:pt idx="49">
                  <c:v>-6.0337751494259442E-6</c:v>
                </c:pt>
                <c:pt idx="50">
                  <c:v>5.3986802349957261E-5</c:v>
                </c:pt>
                <c:pt idx="51">
                  <c:v>5.9182877922948603E-5</c:v>
                </c:pt>
                <c:pt idx="52">
                  <c:v>6.9575029068931341E-5</c:v>
                </c:pt>
                <c:pt idx="53">
                  <c:v>6.9604552225596055E-5</c:v>
                </c:pt>
                <c:pt idx="54">
                  <c:v>7.1080710058832265E-5</c:v>
                </c:pt>
                <c:pt idx="55">
                  <c:v>7.9494809708278503E-5</c:v>
                </c:pt>
                <c:pt idx="56">
                  <c:v>7.9524332864943216E-5</c:v>
                </c:pt>
                <c:pt idx="57">
                  <c:v>1.4757520897713117E-4</c:v>
                </c:pt>
                <c:pt idx="58">
                  <c:v>1.4760473213379588E-4</c:v>
                </c:pt>
                <c:pt idx="59">
                  <c:v>1.476342552904607E-4</c:v>
                </c:pt>
                <c:pt idx="60">
                  <c:v>1.48667565773726E-4</c:v>
                </c:pt>
                <c:pt idx="61">
                  <c:v>1.4952373731700301E-4</c:v>
                </c:pt>
                <c:pt idx="62">
                  <c:v>1.5578264652992441E-4</c:v>
                </c:pt>
                <c:pt idx="63">
                  <c:v>1.5581216968658913E-4</c:v>
                </c:pt>
                <c:pt idx="64">
                  <c:v>1.5796736012311396E-4</c:v>
                </c:pt>
                <c:pt idx="65">
                  <c:v>2.1175855156624037E-4</c:v>
                </c:pt>
                <c:pt idx="66">
                  <c:v>2.2711059303189674E-4</c:v>
                </c:pt>
                <c:pt idx="67">
                  <c:v>2.2714011618856145E-4</c:v>
                </c:pt>
                <c:pt idx="68">
                  <c:v>2.2716963934522617E-4</c:v>
                </c:pt>
                <c:pt idx="69">
                  <c:v>2.3145049706161112E-4</c:v>
                </c:pt>
                <c:pt idx="70">
                  <c:v>2.330742706781709E-4</c:v>
                </c:pt>
                <c:pt idx="71">
                  <c:v>2.3393044222144791E-4</c:v>
                </c:pt>
                <c:pt idx="72">
                  <c:v>2.3395996537811263E-4</c:v>
                </c:pt>
                <c:pt idx="73">
                  <c:v>2.3437328957141872E-4</c:v>
                </c:pt>
                <c:pt idx="74">
                  <c:v>2.3440281272808344E-4</c:v>
                </c:pt>
                <c:pt idx="75">
                  <c:v>2.3457995166807183E-4</c:v>
                </c:pt>
                <c:pt idx="76">
                  <c:v>2.3460947482473654E-4</c:v>
                </c:pt>
                <c:pt idx="77">
                  <c:v>2.3490470639138378E-4</c:v>
                </c:pt>
                <c:pt idx="78">
                  <c:v>2.3493422954804849E-4</c:v>
                </c:pt>
                <c:pt idx="79">
                  <c:v>2.3502279901804263E-4</c:v>
                </c:pt>
                <c:pt idx="80">
                  <c:v>2.3505232217470735E-4</c:v>
                </c:pt>
                <c:pt idx="81">
                  <c:v>2.3567230846466655E-4</c:v>
                </c:pt>
                <c:pt idx="82">
                  <c:v>2.3611515581463746E-4</c:v>
                </c:pt>
                <c:pt idx="83">
                  <c:v>2.3632181791129046E-4</c:v>
                </c:pt>
                <c:pt idx="84">
                  <c:v>2.366170494779377E-4</c:v>
                </c:pt>
                <c:pt idx="85">
                  <c:v>2.3664657263460241E-4</c:v>
                </c:pt>
                <c:pt idx="86">
                  <c:v>2.3762083680453828E-4</c:v>
                </c:pt>
                <c:pt idx="87">
                  <c:v>2.3770940627453253E-4</c:v>
                </c:pt>
                <c:pt idx="88">
                  <c:v>2.3782749890119138E-4</c:v>
                </c:pt>
                <c:pt idx="89">
                  <c:v>2.3815225362450334E-4</c:v>
                </c:pt>
                <c:pt idx="90">
                  <c:v>2.3835891572115644E-4</c:v>
                </c:pt>
                <c:pt idx="91">
                  <c:v>2.3880176307112725E-4</c:v>
                </c:pt>
                <c:pt idx="92">
                  <c:v>2.9616525647068527E-4</c:v>
                </c:pt>
                <c:pt idx="93">
                  <c:v>3.0059372997039391E-4</c:v>
                </c:pt>
                <c:pt idx="94">
                  <c:v>3.0230607305694782E-4</c:v>
                </c:pt>
                <c:pt idx="95">
                  <c:v>3.062031297366914E-4</c:v>
                </c:pt>
                <c:pt idx="96">
                  <c:v>3.0623265289335611E-4</c:v>
                </c:pt>
                <c:pt idx="97">
                  <c:v>3.0626217605002082E-4</c:v>
                </c:pt>
                <c:pt idx="98">
                  <c:v>3.7729489098534591E-4</c:v>
                </c:pt>
                <c:pt idx="99">
                  <c:v>3.818414571117134E-4</c:v>
                </c:pt>
                <c:pt idx="100">
                  <c:v>3.8249096655833731E-4</c:v>
                </c:pt>
                <c:pt idx="101">
                  <c:v>3.8399664754823812E-4</c:v>
                </c:pt>
                <c:pt idx="102">
                  <c:v>3.8573851379145686E-4</c:v>
                </c:pt>
                <c:pt idx="103">
                  <c:v>4.6117017906982576E-4</c:v>
                </c:pt>
                <c:pt idx="104">
                  <c:v>4.6137684116647886E-4</c:v>
                </c:pt>
                <c:pt idx="105">
                  <c:v>4.6158350326313196E-4</c:v>
                </c:pt>
                <c:pt idx="106">
                  <c:v>4.6444724945961013E-4</c:v>
                </c:pt>
                <c:pt idx="107">
                  <c:v>4.6613006938949934E-4</c:v>
                </c:pt>
                <c:pt idx="108">
                  <c:v>4.6872810717599498E-4</c:v>
                </c:pt>
                <c:pt idx="109">
                  <c:v>4.7067663551586682E-4</c:v>
                </c:pt>
                <c:pt idx="110">
                  <c:v>4.7132614496249073E-4</c:v>
                </c:pt>
                <c:pt idx="111">
                  <c:v>4.7134090654082304E-4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B2C-428D-A482-202466596415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69FFFF"/>
                </a:solidFill>
                <a:prstDash val="solid"/>
              </a:ln>
            </c:spPr>
          </c:marker>
          <c:xVal>
            <c:numRef>
              <c:f>Active!$F$21:$F$132</c:f>
              <c:numCache>
                <c:formatCode>General</c:formatCode>
                <c:ptCount val="112"/>
                <c:pt idx="0">
                  <c:v>0</c:v>
                </c:pt>
                <c:pt idx="1">
                  <c:v>1</c:v>
                </c:pt>
                <c:pt idx="2">
                  <c:v>410</c:v>
                </c:pt>
                <c:pt idx="3">
                  <c:v>1224</c:v>
                </c:pt>
                <c:pt idx="4">
                  <c:v>1765</c:v>
                </c:pt>
                <c:pt idx="5">
                  <c:v>1830</c:v>
                </c:pt>
                <c:pt idx="6">
                  <c:v>2071</c:v>
                </c:pt>
                <c:pt idx="7">
                  <c:v>2072</c:v>
                </c:pt>
                <c:pt idx="8">
                  <c:v>2138</c:v>
                </c:pt>
                <c:pt idx="9">
                  <c:v>2379</c:v>
                </c:pt>
                <c:pt idx="10">
                  <c:v>2782</c:v>
                </c:pt>
                <c:pt idx="11">
                  <c:v>2782</c:v>
                </c:pt>
                <c:pt idx="12">
                  <c:v>4561</c:v>
                </c:pt>
                <c:pt idx="13">
                  <c:v>4562</c:v>
                </c:pt>
                <c:pt idx="14">
                  <c:v>4904.5</c:v>
                </c:pt>
                <c:pt idx="15">
                  <c:v>4905</c:v>
                </c:pt>
                <c:pt idx="16">
                  <c:v>4906</c:v>
                </c:pt>
                <c:pt idx="17">
                  <c:v>4920</c:v>
                </c:pt>
                <c:pt idx="18">
                  <c:v>4921</c:v>
                </c:pt>
                <c:pt idx="19">
                  <c:v>5058</c:v>
                </c:pt>
                <c:pt idx="20">
                  <c:v>6824</c:v>
                </c:pt>
                <c:pt idx="21">
                  <c:v>7569</c:v>
                </c:pt>
                <c:pt idx="22">
                  <c:v>7620</c:v>
                </c:pt>
                <c:pt idx="23">
                  <c:v>7621</c:v>
                </c:pt>
                <c:pt idx="24">
                  <c:v>7622</c:v>
                </c:pt>
                <c:pt idx="25">
                  <c:v>7657</c:v>
                </c:pt>
                <c:pt idx="26">
                  <c:v>7657</c:v>
                </c:pt>
                <c:pt idx="27">
                  <c:v>7658</c:v>
                </c:pt>
                <c:pt idx="28">
                  <c:v>7658</c:v>
                </c:pt>
                <c:pt idx="29">
                  <c:v>7659</c:v>
                </c:pt>
                <c:pt idx="30">
                  <c:v>7679</c:v>
                </c:pt>
                <c:pt idx="31">
                  <c:v>7679</c:v>
                </c:pt>
                <c:pt idx="32">
                  <c:v>7723</c:v>
                </c:pt>
                <c:pt idx="33">
                  <c:v>7724</c:v>
                </c:pt>
                <c:pt idx="34">
                  <c:v>9965</c:v>
                </c:pt>
                <c:pt idx="35">
                  <c:v>10286</c:v>
                </c:pt>
                <c:pt idx="36">
                  <c:v>10287</c:v>
                </c:pt>
                <c:pt idx="37">
                  <c:v>10395</c:v>
                </c:pt>
                <c:pt idx="38">
                  <c:v>12446</c:v>
                </c:pt>
                <c:pt idx="39">
                  <c:v>12446.5</c:v>
                </c:pt>
                <c:pt idx="40">
                  <c:v>12679</c:v>
                </c:pt>
                <c:pt idx="41">
                  <c:v>12898</c:v>
                </c:pt>
                <c:pt idx="42">
                  <c:v>12943</c:v>
                </c:pt>
                <c:pt idx="43">
                  <c:v>12944</c:v>
                </c:pt>
                <c:pt idx="44">
                  <c:v>13001</c:v>
                </c:pt>
                <c:pt idx="45">
                  <c:v>13103</c:v>
                </c:pt>
                <c:pt idx="46">
                  <c:v>13103</c:v>
                </c:pt>
                <c:pt idx="47">
                  <c:v>13103.5</c:v>
                </c:pt>
                <c:pt idx="48">
                  <c:v>13104</c:v>
                </c:pt>
                <c:pt idx="49">
                  <c:v>13105</c:v>
                </c:pt>
                <c:pt idx="50">
                  <c:v>15138</c:v>
                </c:pt>
                <c:pt idx="51">
                  <c:v>15314</c:v>
                </c:pt>
                <c:pt idx="52">
                  <c:v>15666</c:v>
                </c:pt>
                <c:pt idx="53">
                  <c:v>15667</c:v>
                </c:pt>
                <c:pt idx="54">
                  <c:v>15717</c:v>
                </c:pt>
                <c:pt idx="55">
                  <c:v>16002</c:v>
                </c:pt>
                <c:pt idx="56">
                  <c:v>16003</c:v>
                </c:pt>
                <c:pt idx="57">
                  <c:v>18308</c:v>
                </c:pt>
                <c:pt idx="58">
                  <c:v>18309</c:v>
                </c:pt>
                <c:pt idx="59">
                  <c:v>18310</c:v>
                </c:pt>
                <c:pt idx="60">
                  <c:v>18345</c:v>
                </c:pt>
                <c:pt idx="61">
                  <c:v>18374</c:v>
                </c:pt>
                <c:pt idx="62">
                  <c:v>18586</c:v>
                </c:pt>
                <c:pt idx="63">
                  <c:v>18587</c:v>
                </c:pt>
                <c:pt idx="64">
                  <c:v>18660</c:v>
                </c:pt>
                <c:pt idx="65">
                  <c:v>20482</c:v>
                </c:pt>
                <c:pt idx="66">
                  <c:v>21002</c:v>
                </c:pt>
                <c:pt idx="67">
                  <c:v>21003</c:v>
                </c:pt>
                <c:pt idx="68">
                  <c:v>21004</c:v>
                </c:pt>
                <c:pt idx="69">
                  <c:v>21149</c:v>
                </c:pt>
                <c:pt idx="70">
                  <c:v>21204</c:v>
                </c:pt>
                <c:pt idx="71">
                  <c:v>21233</c:v>
                </c:pt>
                <c:pt idx="72">
                  <c:v>21234</c:v>
                </c:pt>
                <c:pt idx="73">
                  <c:v>21248</c:v>
                </c:pt>
                <c:pt idx="74">
                  <c:v>21249</c:v>
                </c:pt>
                <c:pt idx="75">
                  <c:v>21255</c:v>
                </c:pt>
                <c:pt idx="76">
                  <c:v>21256</c:v>
                </c:pt>
                <c:pt idx="77">
                  <c:v>21266</c:v>
                </c:pt>
                <c:pt idx="78">
                  <c:v>21267</c:v>
                </c:pt>
                <c:pt idx="79">
                  <c:v>21270</c:v>
                </c:pt>
                <c:pt idx="80">
                  <c:v>21271</c:v>
                </c:pt>
                <c:pt idx="81">
                  <c:v>21292</c:v>
                </c:pt>
                <c:pt idx="82">
                  <c:v>21307</c:v>
                </c:pt>
                <c:pt idx="83">
                  <c:v>21314</c:v>
                </c:pt>
                <c:pt idx="84">
                  <c:v>21324</c:v>
                </c:pt>
                <c:pt idx="85">
                  <c:v>21325</c:v>
                </c:pt>
                <c:pt idx="86">
                  <c:v>21358</c:v>
                </c:pt>
                <c:pt idx="87">
                  <c:v>21361</c:v>
                </c:pt>
                <c:pt idx="88">
                  <c:v>21365</c:v>
                </c:pt>
                <c:pt idx="89">
                  <c:v>21376</c:v>
                </c:pt>
                <c:pt idx="90">
                  <c:v>21383</c:v>
                </c:pt>
                <c:pt idx="91">
                  <c:v>21398</c:v>
                </c:pt>
                <c:pt idx="92">
                  <c:v>23341</c:v>
                </c:pt>
                <c:pt idx="93">
                  <c:v>23491</c:v>
                </c:pt>
                <c:pt idx="94">
                  <c:v>23549</c:v>
                </c:pt>
                <c:pt idx="95">
                  <c:v>23681</c:v>
                </c:pt>
                <c:pt idx="96">
                  <c:v>23682</c:v>
                </c:pt>
                <c:pt idx="97">
                  <c:v>23683</c:v>
                </c:pt>
                <c:pt idx="98">
                  <c:v>26089</c:v>
                </c:pt>
                <c:pt idx="99">
                  <c:v>26243</c:v>
                </c:pt>
                <c:pt idx="100">
                  <c:v>26265</c:v>
                </c:pt>
                <c:pt idx="101">
                  <c:v>26316</c:v>
                </c:pt>
                <c:pt idx="102">
                  <c:v>26375</c:v>
                </c:pt>
                <c:pt idx="103">
                  <c:v>28930</c:v>
                </c:pt>
                <c:pt idx="104">
                  <c:v>28937</c:v>
                </c:pt>
                <c:pt idx="105">
                  <c:v>28944</c:v>
                </c:pt>
                <c:pt idx="106">
                  <c:v>29041</c:v>
                </c:pt>
                <c:pt idx="107">
                  <c:v>29098</c:v>
                </c:pt>
                <c:pt idx="108">
                  <c:v>29186</c:v>
                </c:pt>
                <c:pt idx="109">
                  <c:v>29252</c:v>
                </c:pt>
                <c:pt idx="110">
                  <c:v>29274</c:v>
                </c:pt>
                <c:pt idx="111">
                  <c:v>29274.5</c:v>
                </c:pt>
              </c:numCache>
            </c:numRef>
          </c:xVal>
          <c:yVal>
            <c:numRef>
              <c:f>Active!$U$21:$U$132</c:f>
              <c:numCache>
                <c:formatCode>General</c:formatCode>
                <c:ptCount val="112"/>
                <c:pt idx="14">
                  <c:v>-6.1598985317687038E-2</c:v>
                </c:pt>
                <c:pt idx="39">
                  <c:v>6.2243549982667901E-3</c:v>
                </c:pt>
                <c:pt idx="47">
                  <c:v>5.8341449985164218E-3</c:v>
                </c:pt>
                <c:pt idx="91">
                  <c:v>2.071060000162106E-3</c:v>
                </c:pt>
                <c:pt idx="99">
                  <c:v>-1.7667900028754957E-3</c:v>
                </c:pt>
                <c:pt idx="111">
                  <c:v>-3.8624850058113225E-3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B2C-428D-A482-2024665964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4906560"/>
        <c:axId val="1"/>
      </c:scatterChart>
      <c:valAx>
        <c:axId val="7049065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41822384142277"/>
              <c:y val="0.863638908772767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746268656716415E-2"/>
              <c:y val="0.41515278771971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490656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3582089552238809E-2"/>
          <c:y val="0.88182072695458524"/>
          <c:w val="0.77462749245896501"/>
          <c:h val="6.060637874811103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17</xdr:col>
      <xdr:colOff>200025</xdr:colOff>
      <xdr:row>18</xdr:row>
      <xdr:rowOff>123825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FC023BFF-DE72-E704-3450-7BEB218888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266700</xdr:colOff>
      <xdr:row>0</xdr:row>
      <xdr:rowOff>0</xdr:rowOff>
    </xdr:from>
    <xdr:to>
      <xdr:col>28</xdr:col>
      <xdr:colOff>552450</xdr:colOff>
      <xdr:row>18</xdr:row>
      <xdr:rowOff>133350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D32FA967-DC88-DFE5-9935-DD128E556A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konkoly.hu/cgi-bin/IBVS?5434" TargetMode="External"/><Relationship Id="rId18" Type="http://schemas.openxmlformats.org/officeDocument/2006/relationships/hyperlink" Target="http://www.konkoly.hu/cgi-bin/IBVS?5434" TargetMode="External"/><Relationship Id="rId26" Type="http://schemas.openxmlformats.org/officeDocument/2006/relationships/hyperlink" Target="http://www.konkoly.hu/cgi-bin/IBVS?5753" TargetMode="External"/><Relationship Id="rId39" Type="http://schemas.openxmlformats.org/officeDocument/2006/relationships/hyperlink" Target="http://www.konkoly.hu/cgi-bin/IBVS?5835" TargetMode="External"/><Relationship Id="rId21" Type="http://schemas.openxmlformats.org/officeDocument/2006/relationships/hyperlink" Target="http://www.konkoly.hu/cgi-bin/IBVS?5753" TargetMode="External"/><Relationship Id="rId34" Type="http://schemas.openxmlformats.org/officeDocument/2006/relationships/hyperlink" Target="http://www.konkoly.hu/cgi-bin/IBVS?5753" TargetMode="External"/><Relationship Id="rId42" Type="http://schemas.openxmlformats.org/officeDocument/2006/relationships/hyperlink" Target="http://www.konkoly.hu/cgi-bin/IBVS?5835" TargetMode="External"/><Relationship Id="rId47" Type="http://schemas.openxmlformats.org/officeDocument/2006/relationships/hyperlink" Target="http://www.bav-astro.de/sfs/BAVM_link.php?BAVMnr=201" TargetMode="External"/><Relationship Id="rId50" Type="http://schemas.openxmlformats.org/officeDocument/2006/relationships/hyperlink" Target="http://www.konkoly.hu/cgi-bin/IBVS?5979" TargetMode="External"/><Relationship Id="rId55" Type="http://schemas.openxmlformats.org/officeDocument/2006/relationships/hyperlink" Target="http://www.bav-astro.de/sfs/BAVM_link.php?BAVMnr=220" TargetMode="External"/><Relationship Id="rId63" Type="http://schemas.openxmlformats.org/officeDocument/2006/relationships/hyperlink" Target="http://www.bav-astro.de/sfs/BAVM_link.php?BAVMnr=220" TargetMode="External"/><Relationship Id="rId68" Type="http://schemas.openxmlformats.org/officeDocument/2006/relationships/hyperlink" Target="http://www.bav-astro.de/sfs/BAVM_link.php?BAVMnr=238" TargetMode="External"/><Relationship Id="rId76" Type="http://schemas.openxmlformats.org/officeDocument/2006/relationships/hyperlink" Target="http://vsolj.cetus-net.org/no48.pdf" TargetMode="External"/><Relationship Id="rId84" Type="http://schemas.openxmlformats.org/officeDocument/2006/relationships/hyperlink" Target="http://vsolj.cetus-net.org/no48.pdf" TargetMode="External"/><Relationship Id="rId89" Type="http://schemas.openxmlformats.org/officeDocument/2006/relationships/hyperlink" Target="http://var.astro.cz/oejv/issues/oejv0160.pdf" TargetMode="External"/><Relationship Id="rId7" Type="http://schemas.openxmlformats.org/officeDocument/2006/relationships/hyperlink" Target="http://www.konkoly.hu/cgi-bin/IBVS?5579" TargetMode="External"/><Relationship Id="rId71" Type="http://schemas.openxmlformats.org/officeDocument/2006/relationships/hyperlink" Target="http://www.konkoly.hu/cgi-bin/IBVS?5434" TargetMode="External"/><Relationship Id="rId2" Type="http://schemas.openxmlformats.org/officeDocument/2006/relationships/hyperlink" Target="http://www.konkoly.hu/cgi-bin/IBVS?4967" TargetMode="External"/><Relationship Id="rId16" Type="http://schemas.openxmlformats.org/officeDocument/2006/relationships/hyperlink" Target="http://www.konkoly.hu/cgi-bin/IBVS?5434" TargetMode="External"/><Relationship Id="rId29" Type="http://schemas.openxmlformats.org/officeDocument/2006/relationships/hyperlink" Target="http://www.konkoly.hu/cgi-bin/IBVS?5753" TargetMode="External"/><Relationship Id="rId11" Type="http://schemas.openxmlformats.org/officeDocument/2006/relationships/hyperlink" Target="http://www.konkoly.hu/cgi-bin/IBVS?5434" TargetMode="External"/><Relationship Id="rId24" Type="http://schemas.openxmlformats.org/officeDocument/2006/relationships/hyperlink" Target="http://www.konkoly.hu/cgi-bin/IBVS?5684" TargetMode="External"/><Relationship Id="rId32" Type="http://schemas.openxmlformats.org/officeDocument/2006/relationships/hyperlink" Target="http://www.konkoly.hu/cgi-bin/IBVS?5684" TargetMode="External"/><Relationship Id="rId37" Type="http://schemas.openxmlformats.org/officeDocument/2006/relationships/hyperlink" Target="http://www.konkoly.hu/cgi-bin/IBVS?5753" TargetMode="External"/><Relationship Id="rId40" Type="http://schemas.openxmlformats.org/officeDocument/2006/relationships/hyperlink" Target="http://www.konkoly.hu/cgi-bin/IBVS?5835" TargetMode="External"/><Relationship Id="rId45" Type="http://schemas.openxmlformats.org/officeDocument/2006/relationships/hyperlink" Target="http://www.konkoly.hu/cgi-bin/IBVS?5835" TargetMode="External"/><Relationship Id="rId53" Type="http://schemas.openxmlformats.org/officeDocument/2006/relationships/hyperlink" Target="http://www.bav-astro.de/sfs/BAVM_link.php?BAVMnr=214" TargetMode="External"/><Relationship Id="rId58" Type="http://schemas.openxmlformats.org/officeDocument/2006/relationships/hyperlink" Target="http://www.bav-astro.de/sfs/BAVM_link.php?BAVMnr=220" TargetMode="External"/><Relationship Id="rId66" Type="http://schemas.openxmlformats.org/officeDocument/2006/relationships/hyperlink" Target="http://www.bav-astro.de/sfs/BAVM_link.php?BAVMnr=231" TargetMode="External"/><Relationship Id="rId74" Type="http://schemas.openxmlformats.org/officeDocument/2006/relationships/hyperlink" Target="http://vsolj.cetus-net.org/no45.pdf" TargetMode="External"/><Relationship Id="rId79" Type="http://schemas.openxmlformats.org/officeDocument/2006/relationships/hyperlink" Target="http://vsolj.cetus-net.org/no48.pdf" TargetMode="External"/><Relationship Id="rId87" Type="http://schemas.openxmlformats.org/officeDocument/2006/relationships/hyperlink" Target="http://vsolj.cetus-net.org/no48.pdf" TargetMode="External"/><Relationship Id="rId5" Type="http://schemas.openxmlformats.org/officeDocument/2006/relationships/hyperlink" Target="http://www.konkoly.hu/cgi-bin/IBVS?5579" TargetMode="External"/><Relationship Id="rId61" Type="http://schemas.openxmlformats.org/officeDocument/2006/relationships/hyperlink" Target="http://www.bav-astro.de/sfs/BAVM_link.php?BAVMnr=220" TargetMode="External"/><Relationship Id="rId82" Type="http://schemas.openxmlformats.org/officeDocument/2006/relationships/hyperlink" Target="http://vsolj.cetus-net.org/no48.pdf" TargetMode="External"/><Relationship Id="rId90" Type="http://schemas.openxmlformats.org/officeDocument/2006/relationships/hyperlink" Target="http://var.astro.cz/oejv/issues/oejv0160.pdf" TargetMode="External"/><Relationship Id="rId19" Type="http://schemas.openxmlformats.org/officeDocument/2006/relationships/hyperlink" Target="http://www.konkoly.hu/cgi-bin/IBVS?5684" TargetMode="External"/><Relationship Id="rId4" Type="http://schemas.openxmlformats.org/officeDocument/2006/relationships/hyperlink" Target="http://www.konkoly.hu/cgi-bin/IBVS?5313" TargetMode="External"/><Relationship Id="rId9" Type="http://schemas.openxmlformats.org/officeDocument/2006/relationships/hyperlink" Target="http://www.konkoly.hu/cgi-bin/IBVS?5313" TargetMode="External"/><Relationship Id="rId14" Type="http://schemas.openxmlformats.org/officeDocument/2006/relationships/hyperlink" Target="http://www.konkoly.hu/cgi-bin/IBVS?5434" TargetMode="External"/><Relationship Id="rId22" Type="http://schemas.openxmlformats.org/officeDocument/2006/relationships/hyperlink" Target="http://www.konkoly.hu/cgi-bin/IBVS?5684" TargetMode="External"/><Relationship Id="rId27" Type="http://schemas.openxmlformats.org/officeDocument/2006/relationships/hyperlink" Target="http://www.konkoly.hu/cgi-bin/IBVS?5753" TargetMode="External"/><Relationship Id="rId30" Type="http://schemas.openxmlformats.org/officeDocument/2006/relationships/hyperlink" Target="http://www.konkoly.hu/cgi-bin/IBVS?5684" TargetMode="External"/><Relationship Id="rId35" Type="http://schemas.openxmlformats.org/officeDocument/2006/relationships/hyperlink" Target="http://www.konkoly.hu/cgi-bin/IBVS?5753" TargetMode="External"/><Relationship Id="rId43" Type="http://schemas.openxmlformats.org/officeDocument/2006/relationships/hyperlink" Target="http://www.konkoly.hu/cgi-bin/IBVS?5835" TargetMode="External"/><Relationship Id="rId48" Type="http://schemas.openxmlformats.org/officeDocument/2006/relationships/hyperlink" Target="http://www.bav-astro.de/sfs/BAVM_link.php?BAVMnr=201" TargetMode="External"/><Relationship Id="rId56" Type="http://schemas.openxmlformats.org/officeDocument/2006/relationships/hyperlink" Target="http://www.bav-astro.de/sfs/BAVM_link.php?BAVMnr=220" TargetMode="External"/><Relationship Id="rId64" Type="http://schemas.openxmlformats.org/officeDocument/2006/relationships/hyperlink" Target="http://var.astro.cz/oejv/issues/oejv0160.pdf" TargetMode="External"/><Relationship Id="rId69" Type="http://schemas.openxmlformats.org/officeDocument/2006/relationships/hyperlink" Target="http://www.konkoly.hu/cgi-bin/IBVS?5579" TargetMode="External"/><Relationship Id="rId77" Type="http://schemas.openxmlformats.org/officeDocument/2006/relationships/hyperlink" Target="http://vsolj.cetus-net.org/no48.pdf" TargetMode="External"/><Relationship Id="rId8" Type="http://schemas.openxmlformats.org/officeDocument/2006/relationships/hyperlink" Target="http://www.konkoly.hu/cgi-bin/IBVS?5313" TargetMode="External"/><Relationship Id="rId51" Type="http://schemas.openxmlformats.org/officeDocument/2006/relationships/hyperlink" Target="http://www.konkoly.hu/cgi-bin/IBVS?5979" TargetMode="External"/><Relationship Id="rId72" Type="http://schemas.openxmlformats.org/officeDocument/2006/relationships/hyperlink" Target="http://www.konkoly.hu/cgi-bin/IBVS?5434" TargetMode="External"/><Relationship Id="rId80" Type="http://schemas.openxmlformats.org/officeDocument/2006/relationships/hyperlink" Target="http://vsolj.cetus-net.org/no48.pdf" TargetMode="External"/><Relationship Id="rId85" Type="http://schemas.openxmlformats.org/officeDocument/2006/relationships/hyperlink" Target="http://vsolj.cetus-net.org/no48.pdf" TargetMode="External"/><Relationship Id="rId3" Type="http://schemas.openxmlformats.org/officeDocument/2006/relationships/hyperlink" Target="http://www.konkoly.hu/cgi-bin/IBVS?5313" TargetMode="External"/><Relationship Id="rId12" Type="http://schemas.openxmlformats.org/officeDocument/2006/relationships/hyperlink" Target="http://www.konkoly.hu/cgi-bin/IBVS?5434" TargetMode="External"/><Relationship Id="rId17" Type="http://schemas.openxmlformats.org/officeDocument/2006/relationships/hyperlink" Target="http://www.konkoly.hu/cgi-bin/IBVS?5434" TargetMode="External"/><Relationship Id="rId25" Type="http://schemas.openxmlformats.org/officeDocument/2006/relationships/hyperlink" Target="http://www.bav-astro.de/sfs/BAVM_link.php?BAVMnr=178" TargetMode="External"/><Relationship Id="rId33" Type="http://schemas.openxmlformats.org/officeDocument/2006/relationships/hyperlink" Target="http://www.konkoly.hu/cgi-bin/IBVS?5753" TargetMode="External"/><Relationship Id="rId38" Type="http://schemas.openxmlformats.org/officeDocument/2006/relationships/hyperlink" Target="http://www.konkoly.hu/cgi-bin/IBVS?5753" TargetMode="External"/><Relationship Id="rId46" Type="http://schemas.openxmlformats.org/officeDocument/2006/relationships/hyperlink" Target="http://www.konkoly.hu/cgi-bin/IBVS?5835" TargetMode="External"/><Relationship Id="rId59" Type="http://schemas.openxmlformats.org/officeDocument/2006/relationships/hyperlink" Target="http://www.bav-astro.de/sfs/BAVM_link.php?BAVMnr=220" TargetMode="External"/><Relationship Id="rId67" Type="http://schemas.openxmlformats.org/officeDocument/2006/relationships/hyperlink" Target="http://www.bav-astro.de/sfs/BAVM_link.php?BAVMnr=232" TargetMode="External"/><Relationship Id="rId20" Type="http://schemas.openxmlformats.org/officeDocument/2006/relationships/hyperlink" Target="http://www.konkoly.hu/cgi-bin/IBVS?5753" TargetMode="External"/><Relationship Id="rId41" Type="http://schemas.openxmlformats.org/officeDocument/2006/relationships/hyperlink" Target="http://www.konkoly.hu/cgi-bin/IBVS?5835" TargetMode="External"/><Relationship Id="rId54" Type="http://schemas.openxmlformats.org/officeDocument/2006/relationships/hyperlink" Target="http://var.astro.cz/oejv/issues/oejv0160.pdf" TargetMode="External"/><Relationship Id="rId62" Type="http://schemas.openxmlformats.org/officeDocument/2006/relationships/hyperlink" Target="http://www.bav-astro.de/sfs/BAVM_link.php?BAVMnr=220" TargetMode="External"/><Relationship Id="rId70" Type="http://schemas.openxmlformats.org/officeDocument/2006/relationships/hyperlink" Target="http://www.konkoly.hu/cgi-bin/IBVS?5434" TargetMode="External"/><Relationship Id="rId75" Type="http://schemas.openxmlformats.org/officeDocument/2006/relationships/hyperlink" Target="http://vsolj.cetus-net.org/no48.pdf" TargetMode="External"/><Relationship Id="rId83" Type="http://schemas.openxmlformats.org/officeDocument/2006/relationships/hyperlink" Target="http://vsolj.cetus-net.org/no48.pdf" TargetMode="External"/><Relationship Id="rId88" Type="http://schemas.openxmlformats.org/officeDocument/2006/relationships/hyperlink" Target="http://vsolj.cetus-net.org/no48.pdf" TargetMode="External"/><Relationship Id="rId1" Type="http://schemas.openxmlformats.org/officeDocument/2006/relationships/hyperlink" Target="http://www.konkoly.hu/cgi-bin/IBVS?4967" TargetMode="External"/><Relationship Id="rId6" Type="http://schemas.openxmlformats.org/officeDocument/2006/relationships/hyperlink" Target="http://www.konkoly.hu/cgi-bin/IBVS?5579" TargetMode="External"/><Relationship Id="rId15" Type="http://schemas.openxmlformats.org/officeDocument/2006/relationships/hyperlink" Target="http://www.konkoly.hu/cgi-bin/IBVS?5434" TargetMode="External"/><Relationship Id="rId23" Type="http://schemas.openxmlformats.org/officeDocument/2006/relationships/hyperlink" Target="http://www.konkoly.hu/cgi-bin/IBVS?5684" TargetMode="External"/><Relationship Id="rId28" Type="http://schemas.openxmlformats.org/officeDocument/2006/relationships/hyperlink" Target="http://www.konkoly.hu/cgi-bin/IBVS?5753" TargetMode="External"/><Relationship Id="rId36" Type="http://schemas.openxmlformats.org/officeDocument/2006/relationships/hyperlink" Target="http://www.konkoly.hu/cgi-bin/IBVS?5753" TargetMode="External"/><Relationship Id="rId49" Type="http://schemas.openxmlformats.org/officeDocument/2006/relationships/hyperlink" Target="http://www.konkoly.hu/cgi-bin/IBVS?5894" TargetMode="External"/><Relationship Id="rId57" Type="http://schemas.openxmlformats.org/officeDocument/2006/relationships/hyperlink" Target="http://www.bav-astro.de/sfs/BAVM_link.php?BAVMnr=220" TargetMode="External"/><Relationship Id="rId10" Type="http://schemas.openxmlformats.org/officeDocument/2006/relationships/hyperlink" Target="http://www.konkoly.hu/cgi-bin/IBVS?5313" TargetMode="External"/><Relationship Id="rId31" Type="http://schemas.openxmlformats.org/officeDocument/2006/relationships/hyperlink" Target="http://www.konkoly.hu/cgi-bin/IBVS?5684" TargetMode="External"/><Relationship Id="rId44" Type="http://schemas.openxmlformats.org/officeDocument/2006/relationships/hyperlink" Target="http://www.konkoly.hu/cgi-bin/IBVS?5835" TargetMode="External"/><Relationship Id="rId52" Type="http://schemas.openxmlformats.org/officeDocument/2006/relationships/hyperlink" Target="http://www.konkoly.hu/cgi-bin/IBVS?5979" TargetMode="External"/><Relationship Id="rId60" Type="http://schemas.openxmlformats.org/officeDocument/2006/relationships/hyperlink" Target="http://www.bav-astro.de/sfs/BAVM_link.php?BAVMnr=220" TargetMode="External"/><Relationship Id="rId65" Type="http://schemas.openxmlformats.org/officeDocument/2006/relationships/hyperlink" Target="http://var.astro.cz/oejv/issues/oejv0160.pdf" TargetMode="External"/><Relationship Id="rId73" Type="http://schemas.openxmlformats.org/officeDocument/2006/relationships/hyperlink" Target="http://www.konkoly.hu/cgi-bin/IBVS?5684" TargetMode="External"/><Relationship Id="rId78" Type="http://schemas.openxmlformats.org/officeDocument/2006/relationships/hyperlink" Target="http://vsolj.cetus-net.org/no48.pdf" TargetMode="External"/><Relationship Id="rId81" Type="http://schemas.openxmlformats.org/officeDocument/2006/relationships/hyperlink" Target="http://vsolj.cetus-net.org/no48.pdf" TargetMode="External"/><Relationship Id="rId86" Type="http://schemas.openxmlformats.org/officeDocument/2006/relationships/hyperlink" Target="http://vsolj.cetus-net.org/no4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10"/>
  <sheetViews>
    <sheetView tabSelected="1" workbookViewId="0">
      <pane xSplit="14" ySplit="22" topLeftCell="O186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RowHeight="12.75"/>
  <cols>
    <col min="1" max="1" width="16.140625" style="1" customWidth="1"/>
    <col min="2" max="2" width="5.14062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</cols>
  <sheetData>
    <row r="1" spans="1:6" ht="20.25">
      <c r="A1" s="2" t="s">
        <v>0</v>
      </c>
    </row>
    <row r="2" spans="1:6">
      <c r="A2" s="1" t="s">
        <v>1</v>
      </c>
      <c r="B2" s="1" t="s">
        <v>2</v>
      </c>
      <c r="C2" s="3" t="s">
        <v>3</v>
      </c>
    </row>
    <row r="3" spans="1:6">
      <c r="C3" s="3" t="s">
        <v>4</v>
      </c>
    </row>
    <row r="4" spans="1:6">
      <c r="A4" s="4" t="s">
        <v>5</v>
      </c>
      <c r="C4" s="5" t="s">
        <v>6</v>
      </c>
      <c r="D4" s="6" t="s">
        <v>6</v>
      </c>
    </row>
    <row r="5" spans="1:6">
      <c r="A5" s="7" t="s">
        <v>7</v>
      </c>
      <c r="B5"/>
      <c r="C5" s="8">
        <v>-9.5</v>
      </c>
      <c r="D5" t="s">
        <v>8</v>
      </c>
    </row>
    <row r="6" spans="1:6">
      <c r="A6" s="4" t="s">
        <v>9</v>
      </c>
      <c r="C6" s="9" t="s">
        <v>10</v>
      </c>
    </row>
    <row r="7" spans="1:6">
      <c r="A7" s="1" t="s">
        <v>11</v>
      </c>
      <c r="C7" s="10">
        <v>51675.372600000002</v>
      </c>
      <c r="D7" s="11" t="s">
        <v>12</v>
      </c>
    </row>
    <row r="8" spans="1:6">
      <c r="A8" s="1" t="s">
        <v>13</v>
      </c>
      <c r="C8" s="1">
        <v>0.13660653</v>
      </c>
      <c r="D8" s="11">
        <v>0.13660653</v>
      </c>
    </row>
    <row r="9" spans="1:6">
      <c r="A9" s="12" t="s">
        <v>14</v>
      </c>
      <c r="B9" s="13">
        <v>21</v>
      </c>
      <c r="C9" s="14" t="str">
        <f>"F"&amp;B9</f>
        <v>F21</v>
      </c>
      <c r="D9" s="11" t="str">
        <f>"G"&amp;B9</f>
        <v>G21</v>
      </c>
    </row>
    <row r="10" spans="1:6">
      <c r="A10"/>
      <c r="B10"/>
      <c r="C10" s="15" t="s">
        <v>15</v>
      </c>
      <c r="D10" s="15" t="s">
        <v>16</v>
      </c>
      <c r="E10"/>
    </row>
    <row r="11" spans="1:6">
      <c r="A11" t="s">
        <v>17</v>
      </c>
      <c r="B11"/>
      <c r="C11" s="16">
        <f ca="1">INTERCEPT(INDIRECT($D$9):G986,INDIRECT($C$9):F986)</f>
        <v>-3.9293474324062931E-4</v>
      </c>
      <c r="D11" s="17"/>
      <c r="E11"/>
    </row>
    <row r="12" spans="1:6">
      <c r="A12" t="s">
        <v>18</v>
      </c>
      <c r="B12"/>
      <c r="C12" s="16">
        <f ca="1">SLOPE(INDIRECT($D$9):G986,INDIRECT($C$9):F986)</f>
        <v>2.9523156664723646E-8</v>
      </c>
      <c r="D12" s="17"/>
      <c r="E12"/>
    </row>
    <row r="13" spans="1:6">
      <c r="A13" t="s">
        <v>19</v>
      </c>
      <c r="B13"/>
      <c r="C13" s="17" t="s">
        <v>20</v>
      </c>
    </row>
    <row r="14" spans="1:6">
      <c r="A14"/>
      <c r="B14"/>
      <c r="C14"/>
    </row>
    <row r="15" spans="1:6">
      <c r="A15" s="18" t="s">
        <v>21</v>
      </c>
      <c r="B15"/>
      <c r="C15" s="19">
        <f ca="1">(C7+C11)+(C8+C12)*INT(MAX(F21:F3527))</f>
        <v>59989.384026204098</v>
      </c>
      <c r="E15" s="12" t="s">
        <v>22</v>
      </c>
      <c r="F15" s="8">
        <v>1</v>
      </c>
    </row>
    <row r="16" spans="1:6">
      <c r="A16" s="18" t="s">
        <v>23</v>
      </c>
      <c r="B16"/>
      <c r="C16" s="19">
        <f ca="1">+C8+C12</f>
        <v>0.13660655952315667</v>
      </c>
      <c r="E16" s="12" t="s">
        <v>24</v>
      </c>
      <c r="F16" s="16">
        <f ca="1">NOW()+15018.5+$C$5/24</f>
        <v>60178.832540509255</v>
      </c>
    </row>
    <row r="17" spans="1:21">
      <c r="A17" s="12" t="s">
        <v>25</v>
      </c>
      <c r="B17"/>
      <c r="C17">
        <f>COUNT(C21:C2185)</f>
        <v>177</v>
      </c>
      <c r="E17" s="12" t="s">
        <v>26</v>
      </c>
      <c r="F17" s="16">
        <f ca="1">ROUND(2*(F16-$C$7)/$C$8,0)/2+F15</f>
        <v>62249</v>
      </c>
    </row>
    <row r="18" spans="1:21">
      <c r="A18" s="18" t="s">
        <v>27</v>
      </c>
      <c r="B18"/>
      <c r="C18" s="20">
        <f ca="1">+C15</f>
        <v>59989.384026204098</v>
      </c>
      <c r="D18" s="21">
        <f ca="1">+C16</f>
        <v>0.13660655952315667</v>
      </c>
      <c r="E18" s="12" t="s">
        <v>28</v>
      </c>
      <c r="F18" s="11">
        <f ca="1">ROUND(2*(F16-$C$15)/$C$16,0)/2+F15</f>
        <v>1388</v>
      </c>
    </row>
    <row r="19" spans="1:21">
      <c r="E19" s="12" t="s">
        <v>29</v>
      </c>
      <c r="F19" s="22">
        <f ca="1">+$C$15+$C$16*F18-15018.5-$C$5/24</f>
        <v>45160.889764155574</v>
      </c>
    </row>
    <row r="20" spans="1:21">
      <c r="A20" s="15" t="s">
        <v>30</v>
      </c>
      <c r="B20" s="15" t="s">
        <v>31</v>
      </c>
      <c r="C20" s="15" t="s">
        <v>32</v>
      </c>
      <c r="D20" s="15" t="s">
        <v>33</v>
      </c>
      <c r="E20" s="15" t="s">
        <v>34</v>
      </c>
      <c r="F20" s="15" t="s">
        <v>35</v>
      </c>
      <c r="G20" s="15" t="s">
        <v>36</v>
      </c>
      <c r="H20" s="23" t="s">
        <v>37</v>
      </c>
      <c r="I20" s="23" t="s">
        <v>38</v>
      </c>
      <c r="J20" s="23" t="s">
        <v>39</v>
      </c>
      <c r="K20" s="23" t="s">
        <v>40</v>
      </c>
      <c r="L20" s="23" t="s">
        <v>41</v>
      </c>
      <c r="M20" s="23" t="s">
        <v>42</v>
      </c>
      <c r="N20" s="23" t="s">
        <v>43</v>
      </c>
      <c r="O20" s="23" t="s">
        <v>44</v>
      </c>
      <c r="P20" s="23" t="s">
        <v>45</v>
      </c>
      <c r="Q20" s="15" t="s">
        <v>46</v>
      </c>
      <c r="U20" s="24" t="s">
        <v>47</v>
      </c>
    </row>
    <row r="21" spans="1:21" ht="12" customHeight="1">
      <c r="A21" s="25" t="s">
        <v>48</v>
      </c>
      <c r="B21" s="26" t="s">
        <v>49</v>
      </c>
      <c r="C21" s="25">
        <v>51675.372600000002</v>
      </c>
      <c r="D21" s="25">
        <v>2.0000000000000001E-4</v>
      </c>
      <c r="E21" s="1">
        <f>+(C21-C$7)/C$8</f>
        <v>0</v>
      </c>
      <c r="F21" s="1">
        <f>ROUND(2*E21,0)/2</f>
        <v>0</v>
      </c>
      <c r="G21" s="1">
        <f>+C21-(C$7+F21*C$8)</f>
        <v>0</v>
      </c>
      <c r="K21" s="1">
        <f>+G21</f>
        <v>0</v>
      </c>
      <c r="O21" s="1">
        <f ca="1">+C$11+C$12*$F21</f>
        <v>-3.9293474324062931E-4</v>
      </c>
      <c r="Q21" s="56">
        <f>+C21-15018.5</f>
        <v>36656.872600000002</v>
      </c>
    </row>
    <row r="22" spans="1:21" ht="12" customHeight="1">
      <c r="A22" s="1" t="s">
        <v>48</v>
      </c>
      <c r="B22" s="17" t="s">
        <v>49</v>
      </c>
      <c r="C22" s="10">
        <v>51675.508999999998</v>
      </c>
      <c r="D22" s="10">
        <v>2.0000000000000001E-4</v>
      </c>
      <c r="E22" s="1">
        <f>+(C22-C$7)/C$8</f>
        <v>0.99848813959167337</v>
      </c>
      <c r="F22" s="1">
        <f>ROUND(2*E22,0)/2</f>
        <v>1</v>
      </c>
      <c r="G22" s="1">
        <f>+C22-(C$7+F22*C$8)</f>
        <v>-2.0653000683523715E-4</v>
      </c>
      <c r="K22" s="1">
        <f>+G22</f>
        <v>-2.0653000683523715E-4</v>
      </c>
      <c r="O22" s="1">
        <f ca="1">+C$11+C$12*$F22</f>
        <v>-3.929052200839646E-4</v>
      </c>
      <c r="Q22" s="56">
        <f>+C22-15018.5</f>
        <v>36657.008999999998</v>
      </c>
    </row>
    <row r="23" spans="1:21" ht="12" customHeight="1">
      <c r="A23" s="27" t="s">
        <v>50</v>
      </c>
      <c r="B23" s="28" t="s">
        <v>49</v>
      </c>
      <c r="C23" s="10">
        <v>51731.38091</v>
      </c>
      <c r="D23" s="10">
        <v>1.0000000000000001E-5</v>
      </c>
      <c r="E23" s="1">
        <f>+(C23-C$7)/C$8</f>
        <v>409.99731125589261</v>
      </c>
      <c r="F23" s="1">
        <f>ROUND(2*E23,0)/2</f>
        <v>410</v>
      </c>
      <c r="G23" s="1">
        <f>+C23-(C$7+F23*C$8)</f>
        <v>-3.6730000283569098E-4</v>
      </c>
      <c r="K23" s="1">
        <f>+G23</f>
        <v>-3.6730000283569098E-4</v>
      </c>
      <c r="O23" s="1">
        <f ca="1">+C$11+C$12*$F23</f>
        <v>-3.808302490080926E-4</v>
      </c>
      <c r="Q23" s="56">
        <f>+C23-15018.5</f>
        <v>36712.88091</v>
      </c>
    </row>
    <row r="24" spans="1:21" ht="12" customHeight="1">
      <c r="A24" s="27" t="s">
        <v>50</v>
      </c>
      <c r="B24" s="28" t="s">
        <v>49</v>
      </c>
      <c r="C24" s="10">
        <v>51842.578500000003</v>
      </c>
      <c r="D24" s="10">
        <v>2.0000000000000001E-4</v>
      </c>
      <c r="E24" s="1">
        <f>+(C24-C$7)/C$8</f>
        <v>1223.9963931446091</v>
      </c>
      <c r="F24" s="1">
        <f>ROUND(2*E24,0)/2</f>
        <v>1224</v>
      </c>
      <c r="G24" s="1">
        <f>+C24-(C$7+F24*C$8)</f>
        <v>-4.927199988742359E-4</v>
      </c>
      <c r="K24" s="1">
        <f>+G24</f>
        <v>-4.927199988742359E-4</v>
      </c>
      <c r="O24" s="1">
        <f ca="1">+C$11+C$12*$F24</f>
        <v>-3.5679839948300757E-4</v>
      </c>
      <c r="Q24" s="56">
        <f>+C24-15018.5</f>
        <v>36824.078500000003</v>
      </c>
    </row>
    <row r="25" spans="1:21" ht="12" customHeight="1">
      <c r="A25" s="27" t="s">
        <v>50</v>
      </c>
      <c r="B25" s="28" t="s">
        <v>49</v>
      </c>
      <c r="C25" s="10">
        <v>51916.482199999999</v>
      </c>
      <c r="D25" s="10">
        <v>2.0000000000000001E-4</v>
      </c>
      <c r="E25" s="1">
        <f>+(C25-C$7)/C$8</f>
        <v>1764.9932254336313</v>
      </c>
      <c r="F25" s="1">
        <f>ROUND(2*E25,0)/2</f>
        <v>1765</v>
      </c>
      <c r="G25" s="1">
        <f>+C25-(C$7+F25*C$8)</f>
        <v>-9.2545000370591879E-4</v>
      </c>
      <c r="K25" s="1">
        <f>+G25</f>
        <v>-9.2545000370591879E-4</v>
      </c>
      <c r="O25" s="1">
        <f ca="1">+C$11+C$12*$F25</f>
        <v>-3.4082637172739205E-4</v>
      </c>
      <c r="Q25" s="56">
        <f>+C25-15018.5</f>
        <v>36897.982199999999</v>
      </c>
    </row>
    <row r="26" spans="1:21" ht="12" customHeight="1">
      <c r="A26" s="27" t="s">
        <v>50</v>
      </c>
      <c r="B26" s="28" t="s">
        <v>49</v>
      </c>
      <c r="C26" s="10">
        <v>51925.362200000003</v>
      </c>
      <c r="D26" s="10">
        <v>5.0000000000000001E-4</v>
      </c>
      <c r="E26" s="1">
        <f>+(C26-C$7)/C$8</f>
        <v>1829.9974386290376</v>
      </c>
      <c r="F26" s="1">
        <f>ROUND(2*E26,0)/2</f>
        <v>1830</v>
      </c>
      <c r="G26" s="1">
        <f>+C26-(C$7+F26*C$8)</f>
        <v>-3.4990000131074339E-4</v>
      </c>
      <c r="K26" s="1">
        <f>+G26</f>
        <v>-3.4990000131074339E-4</v>
      </c>
      <c r="O26" s="1">
        <f ca="1">+C$11+C$12*$F26</f>
        <v>-3.3890736654418503E-4</v>
      </c>
      <c r="Q26" s="56">
        <f>+C26-15018.5</f>
        <v>36906.862200000003</v>
      </c>
    </row>
    <row r="27" spans="1:21" ht="12" customHeight="1">
      <c r="A27" s="27" t="s">
        <v>50</v>
      </c>
      <c r="B27" s="28" t="s">
        <v>49</v>
      </c>
      <c r="C27" s="10">
        <v>51958.284800000001</v>
      </c>
      <c r="D27" s="10">
        <v>1E-4</v>
      </c>
      <c r="E27" s="1">
        <f>+(C27-C$7)/C$8</f>
        <v>2071.0005590508654</v>
      </c>
      <c r="F27" s="1">
        <f>ROUND(2*E27,0)/2</f>
        <v>2071</v>
      </c>
      <c r="G27" s="1">
        <f>+C27-(C$7+F27*C$8)</f>
        <v>7.6370000897441059E-5</v>
      </c>
      <c r="K27" s="1">
        <f>+G27</f>
        <v>7.6370000897441059E-5</v>
      </c>
      <c r="O27" s="1">
        <f ca="1">+C$11+C$12*$F27</f>
        <v>-3.3179228578798662E-4</v>
      </c>
      <c r="Q27" s="56">
        <f>+C27-15018.5</f>
        <v>36939.784800000001</v>
      </c>
    </row>
    <row r="28" spans="1:21" ht="12" customHeight="1">
      <c r="A28" s="27" t="s">
        <v>50</v>
      </c>
      <c r="B28" s="28" t="s">
        <v>49</v>
      </c>
      <c r="C28" s="10">
        <v>51958.421000000002</v>
      </c>
      <c r="D28" s="10">
        <v>2E-3</v>
      </c>
      <c r="E28" s="1">
        <f>+(C28-C$7)/C$8</f>
        <v>2071.9975831316383</v>
      </c>
      <c r="F28" s="1">
        <f>ROUND(2*E28,0)/2</f>
        <v>2072</v>
      </c>
      <c r="G28" s="1">
        <f>+C28-(C$7+F28*C$8)</f>
        <v>-3.3016000088537112E-4</v>
      </c>
      <c r="K28" s="1">
        <f>+G28</f>
        <v>-3.3016000088537112E-4</v>
      </c>
      <c r="O28" s="1">
        <f ca="1">+C$11+C$12*$F28</f>
        <v>-3.317627626313219E-4</v>
      </c>
      <c r="Q28" s="56">
        <f>+C28-15018.5</f>
        <v>36939.921000000002</v>
      </c>
    </row>
    <row r="29" spans="1:21" ht="12" customHeight="1">
      <c r="A29" s="27" t="s">
        <v>50</v>
      </c>
      <c r="B29" s="28" t="s">
        <v>49</v>
      </c>
      <c r="C29" s="10">
        <v>51967.437100000003</v>
      </c>
      <c r="D29" s="10">
        <v>1E-4</v>
      </c>
      <c r="E29" s="1">
        <f>+(C29-C$7)/C$8</f>
        <v>2137.9980883783551</v>
      </c>
      <c r="F29" s="1">
        <f>ROUND(2*E29,0)/2</f>
        <v>2138</v>
      </c>
      <c r="G29" s="1">
        <f>+C29-(C$7+F29*C$8)</f>
        <v>-2.6113999774679542E-4</v>
      </c>
      <c r="K29" s="1">
        <f>+G29</f>
        <v>-2.6113999774679542E-4</v>
      </c>
      <c r="O29" s="1">
        <f ca="1">+C$11+C$12*$F29</f>
        <v>-3.2981423429145017E-4</v>
      </c>
      <c r="Q29" s="56">
        <f>+C29-15018.5</f>
        <v>36948.937100000003</v>
      </c>
    </row>
    <row r="30" spans="1:21" ht="12" customHeight="1">
      <c r="A30" s="27" t="s">
        <v>50</v>
      </c>
      <c r="B30" s="28" t="s">
        <v>49</v>
      </c>
      <c r="C30" s="10">
        <v>52000.359779999999</v>
      </c>
      <c r="D30" s="10">
        <v>5.0000000000000002E-5</v>
      </c>
      <c r="E30" s="1">
        <f>+(C30-C$7)/C$8</f>
        <v>2379.0017944237106</v>
      </c>
      <c r="F30" s="1">
        <f>ROUND(2*E30,0)/2</f>
        <v>2379</v>
      </c>
      <c r="G30" s="1">
        <f>+C30-(C$7+F30*C$8)</f>
        <v>2.4512999516446143E-4</v>
      </c>
      <c r="K30" s="1">
        <f>+G30</f>
        <v>2.4512999516446143E-4</v>
      </c>
      <c r="O30" s="1">
        <f ca="1">+C$11+C$12*$F30</f>
        <v>-3.2269915353525175E-4</v>
      </c>
      <c r="Q30" s="56">
        <f>+C30-15018.5</f>
        <v>36981.859779999999</v>
      </c>
    </row>
    <row r="31" spans="1:21" ht="12" customHeight="1">
      <c r="A31" s="1" t="s">
        <v>51</v>
      </c>
      <c r="B31" s="28" t="s">
        <v>49</v>
      </c>
      <c r="C31" s="10">
        <v>52055.411679999997</v>
      </c>
      <c r="D31" s="10">
        <v>6.0000000000000002E-5</v>
      </c>
      <c r="E31" s="1">
        <f>+(C31-C$7)/C$8</f>
        <v>2781.9979030284644</v>
      </c>
      <c r="F31" s="1">
        <f>ROUND(2*E31,0)/2</f>
        <v>2782</v>
      </c>
      <c r="G31" s="1">
        <f>+C31-(C$7+F31*C$8)</f>
        <v>-2.864600028260611E-4</v>
      </c>
      <c r="K31" s="1">
        <f>+G31</f>
        <v>-2.864600028260611E-4</v>
      </c>
      <c r="O31" s="1">
        <f ca="1">+C$11+C$12*$F31</f>
        <v>-3.1080132139936815E-4</v>
      </c>
      <c r="Q31" s="56">
        <f>+C31-15018.5</f>
        <v>37036.911679999997</v>
      </c>
    </row>
    <row r="32" spans="1:21" ht="12" customHeight="1">
      <c r="A32" s="29" t="s">
        <v>51</v>
      </c>
      <c r="B32" s="30" t="s">
        <v>49</v>
      </c>
      <c r="C32" s="31">
        <v>52055.411699999997</v>
      </c>
      <c r="D32" s="10"/>
      <c r="E32" s="1">
        <f>+(C32-C$7)/C$8</f>
        <v>2781.9980494343463</v>
      </c>
      <c r="F32" s="1">
        <f>ROUND(2*E32,0)/2</f>
        <v>2782</v>
      </c>
      <c r="G32" s="1">
        <f>+C32-(C$7+F32*C$8)</f>
        <v>-2.664600033313036E-4</v>
      </c>
      <c r="K32" s="1">
        <f>+G32</f>
        <v>-2.664600033313036E-4</v>
      </c>
      <c r="O32" s="1">
        <f ca="1">+C$11+C$12*$F32</f>
        <v>-3.1080132139936815E-4</v>
      </c>
      <c r="Q32" s="56">
        <f>+C32-15018.5</f>
        <v>37036.911699999997</v>
      </c>
    </row>
    <row r="33" spans="1:21" ht="12" customHeight="1">
      <c r="A33" s="1" t="s">
        <v>52</v>
      </c>
      <c r="B33" s="28" t="s">
        <v>49</v>
      </c>
      <c r="C33" s="10">
        <v>52298.4349</v>
      </c>
      <c r="D33" s="10">
        <v>1E-4</v>
      </c>
      <c r="E33" s="1">
        <f>+(C33-C$7)/C$8</f>
        <v>4560.9993899998617</v>
      </c>
      <c r="F33" s="1">
        <f>ROUND(2*E33,0)/2</f>
        <v>4561</v>
      </c>
      <c r="G33" s="1">
        <f>+C33-(C$7+F33*C$8)</f>
        <v>-8.333000005222857E-5</v>
      </c>
      <c r="K33" s="1">
        <f>+G33</f>
        <v>-8.333000005222857E-5</v>
      </c>
      <c r="O33" s="1">
        <f ca="1">+C$11+C$12*$F33</f>
        <v>-2.5827962569282474E-4</v>
      </c>
      <c r="Q33" s="56">
        <f>+C33-15018.5</f>
        <v>37279.9349</v>
      </c>
    </row>
    <row r="34" spans="1:21" ht="12" customHeight="1">
      <c r="A34" s="1" t="s">
        <v>52</v>
      </c>
      <c r="B34" s="28" t="s">
        <v>49</v>
      </c>
      <c r="C34" s="10">
        <v>52298.570800000001</v>
      </c>
      <c r="D34" s="10">
        <v>2.9999999999999997E-4</v>
      </c>
      <c r="E34" s="1">
        <f>+(C34-C$7)/C$8</f>
        <v>4561.9942179923528</v>
      </c>
      <c r="F34" s="1">
        <f>ROUND(2*E34,0)/2</f>
        <v>4562</v>
      </c>
      <c r="G34" s="1">
        <f>+C34-(C$7+F34*C$8)</f>
        <v>-7.8986000153236091E-4</v>
      </c>
      <c r="K34" s="1">
        <f>+G34</f>
        <v>-7.8986000153236091E-4</v>
      </c>
      <c r="O34" s="1">
        <f ca="1">+C$11+C$12*$F34</f>
        <v>-2.5825010253616003E-4</v>
      </c>
      <c r="Q34" s="56">
        <f>+C34-15018.5</f>
        <v>37280.070800000001</v>
      </c>
    </row>
    <row r="35" spans="1:21" ht="12" customHeight="1">
      <c r="A35" s="1" t="s">
        <v>51</v>
      </c>
      <c r="B35" s="28" t="s">
        <v>53</v>
      </c>
      <c r="C35" s="10">
        <v>52345.366000000002</v>
      </c>
      <c r="D35" s="10">
        <v>2.9999999999999997E-4</v>
      </c>
      <c r="E35" s="1">
        <f>+(C35-C$7)/C$8</f>
        <v>4904.5488528256983</v>
      </c>
      <c r="F35" s="1">
        <f>ROUND(2*E35,0)/2</f>
        <v>4904.5</v>
      </c>
      <c r="O35" s="1">
        <f ca="1">+C$11+C$12*$F35</f>
        <v>-2.4813842137849217E-4</v>
      </c>
      <c r="Q35" s="56">
        <f>+C35-15018.5</f>
        <v>37326.866000000002</v>
      </c>
      <c r="U35" s="11">
        <v>-6.1598985317687038E-2</v>
      </c>
    </row>
    <row r="36" spans="1:21" ht="12" customHeight="1">
      <c r="A36" s="1" t="s">
        <v>51</v>
      </c>
      <c r="B36" s="28" t="s">
        <v>49</v>
      </c>
      <c r="C36" s="10">
        <v>52345.427199999998</v>
      </c>
      <c r="D36" s="10">
        <v>2.9999999999999997E-4</v>
      </c>
      <c r="E36" s="1">
        <f>+(C36-C$7)/C$8</f>
        <v>4904.9968548355328</v>
      </c>
      <c r="F36" s="1">
        <f>ROUND(2*E36,0)/2</f>
        <v>4905</v>
      </c>
      <c r="G36" s="1">
        <f>+C36-(C$7+F36*C$8)</f>
        <v>-4.2965000466210768E-4</v>
      </c>
      <c r="K36" s="1">
        <f>+G36</f>
        <v>-4.2965000466210768E-4</v>
      </c>
      <c r="O36" s="1">
        <f ca="1">+C$11+C$12*$F36</f>
        <v>-2.4812365980015982E-4</v>
      </c>
      <c r="Q36" s="56">
        <f>+C36-15018.5</f>
        <v>37326.927199999998</v>
      </c>
    </row>
    <row r="37" spans="1:21" ht="12" customHeight="1">
      <c r="A37" s="1" t="s">
        <v>51</v>
      </c>
      <c r="B37" s="28" t="s">
        <v>49</v>
      </c>
      <c r="C37" s="10">
        <v>52345.563800000004</v>
      </c>
      <c r="D37" s="10">
        <v>5.0000000000000002E-5</v>
      </c>
      <c r="E37" s="1">
        <f>+(C37-C$7)/C$8</f>
        <v>4905.9968070340492</v>
      </c>
      <c r="F37" s="1">
        <f>ROUND(2*E37,0)/2</f>
        <v>4906</v>
      </c>
      <c r="G37" s="1">
        <f>+C37-(C$7+F37*C$8)</f>
        <v>-4.3618000199785456E-4</v>
      </c>
      <c r="K37" s="1">
        <f>+G37</f>
        <v>-4.3618000199785456E-4</v>
      </c>
      <c r="O37" s="1">
        <f ca="1">+C$11+C$12*$F37</f>
        <v>-2.480941366434951E-4</v>
      </c>
      <c r="Q37" s="56">
        <f>+C37-15018.5</f>
        <v>37327.063800000004</v>
      </c>
    </row>
    <row r="38" spans="1:21" ht="12" customHeight="1">
      <c r="A38" s="1" t="s">
        <v>52</v>
      </c>
      <c r="B38" s="28" t="s">
        <v>49</v>
      </c>
      <c r="C38" s="10">
        <v>52347.476900000001</v>
      </c>
      <c r="D38" s="10">
        <v>5.0000000000000001E-4</v>
      </c>
      <c r="E38" s="1">
        <f>+(C38-C$7)/C$8</f>
        <v>4920.0012620187263</v>
      </c>
      <c r="F38" s="1">
        <f>ROUND(2*E38,0)/2</f>
        <v>4920</v>
      </c>
      <c r="G38" s="1">
        <f>+C38-(C$7+F38*C$8)</f>
        <v>1.7239999579032883E-4</v>
      </c>
      <c r="K38" s="1">
        <f>+G38</f>
        <v>1.7239999579032883E-4</v>
      </c>
      <c r="O38" s="1">
        <f ca="1">+C$11+C$12*$F38</f>
        <v>-2.4768081245018895E-4</v>
      </c>
      <c r="Q38" s="56">
        <f>+C38-15018.5</f>
        <v>37328.976900000001</v>
      </c>
    </row>
    <row r="39" spans="1:21" ht="12" customHeight="1">
      <c r="A39" s="1" t="s">
        <v>52</v>
      </c>
      <c r="B39" s="28" t="s">
        <v>49</v>
      </c>
      <c r="C39" s="10">
        <v>52347.6132</v>
      </c>
      <c r="D39" s="10">
        <v>1E-4</v>
      </c>
      <c r="E39" s="1">
        <f>+(C39-C$7)/C$8</f>
        <v>4920.9990181289086</v>
      </c>
      <c r="F39" s="1">
        <f>ROUND(2*E39,0)/2</f>
        <v>4921</v>
      </c>
      <c r="G39" s="1">
        <f>+C39-(C$7+F39*C$8)</f>
        <v>-1.3413000124273822E-4</v>
      </c>
      <c r="K39" s="1">
        <f>+G39</f>
        <v>-1.3413000124273822E-4</v>
      </c>
      <c r="O39" s="1">
        <f ca="1">+C$11+C$12*$F39</f>
        <v>-2.4765128929352424E-4</v>
      </c>
      <c r="Q39" s="56">
        <f>+C39-15018.5</f>
        <v>37329.1132</v>
      </c>
    </row>
    <row r="40" spans="1:21" ht="12" customHeight="1">
      <c r="A40" s="1" t="s">
        <v>52</v>
      </c>
      <c r="B40" s="28" t="s">
        <v>49</v>
      </c>
      <c r="C40" s="10">
        <v>52366.328300000001</v>
      </c>
      <c r="D40" s="10">
        <v>1E-4</v>
      </c>
      <c r="E40" s="1">
        <f>+(C40-C$7)/C$8</f>
        <v>5057.9990575853044</v>
      </c>
      <c r="F40" s="1">
        <f>ROUND(2*E40,0)/2</f>
        <v>5058</v>
      </c>
      <c r="G40" s="1">
        <f>+C40-(C$7+F40*C$8)</f>
        <v>-1.2874000094598159E-4</v>
      </c>
      <c r="K40" s="1">
        <f>+G40</f>
        <v>-1.2874000094598159E-4</v>
      </c>
      <c r="O40" s="1">
        <f ca="1">+C$11+C$12*$F40</f>
        <v>-2.436066168304571E-4</v>
      </c>
      <c r="Q40" s="56">
        <f>+C40-15018.5</f>
        <v>37347.828300000001</v>
      </c>
    </row>
    <row r="41" spans="1:21" ht="12" customHeight="1">
      <c r="A41" s="1" t="s">
        <v>12</v>
      </c>
      <c r="B41" s="28" t="s">
        <v>49</v>
      </c>
      <c r="C41" s="10">
        <v>52607.575499999999</v>
      </c>
      <c r="D41" s="10">
        <v>2.0000000000000001E-4</v>
      </c>
      <c r="E41" s="1">
        <f>+(C41-C$7)/C$8</f>
        <v>6823.9995555117066</v>
      </c>
      <c r="F41" s="1">
        <f>ROUND(2*E41,0)/2</f>
        <v>6824</v>
      </c>
      <c r="G41" s="1">
        <f>+C41-(C$7+F41*C$8)</f>
        <v>-6.0720005421899259E-5</v>
      </c>
      <c r="K41" s="1">
        <f>+G41</f>
        <v>-6.0720005421899259E-5</v>
      </c>
      <c r="O41" s="1">
        <f ca="1">+C$11+C$12*$F41</f>
        <v>-1.9146872216055515E-4</v>
      </c>
      <c r="Q41" s="56">
        <f>+C41-15018.5</f>
        <v>37589.075499999999</v>
      </c>
    </row>
    <row r="42" spans="1:21" ht="12" customHeight="1">
      <c r="A42" s="1" t="s">
        <v>12</v>
      </c>
      <c r="B42" s="28" t="s">
        <v>49</v>
      </c>
      <c r="C42" s="10">
        <v>52709.347699999998</v>
      </c>
      <c r="D42" s="10">
        <v>1E-4</v>
      </c>
      <c r="E42" s="1">
        <f>+(C42-C$7)/C$8</f>
        <v>7569.0020089083291</v>
      </c>
      <c r="F42" s="1">
        <f>ROUND(2*E42,0)/2</f>
        <v>7569</v>
      </c>
      <c r="G42" s="1">
        <f>+C42-(C$7+F42*C$8)</f>
        <v>2.7442999271443114E-4</v>
      </c>
      <c r="K42" s="1">
        <f>+G42</f>
        <v>2.7442999271443114E-4</v>
      </c>
      <c r="O42" s="1">
        <f ca="1">+C$11+C$12*$F42</f>
        <v>-1.6947397044533602E-4</v>
      </c>
      <c r="Q42" s="56">
        <f>+C42-15018.5</f>
        <v>37690.847699999998</v>
      </c>
    </row>
    <row r="43" spans="1:21" ht="12" customHeight="1">
      <c r="A43" s="1" t="s">
        <v>12</v>
      </c>
      <c r="B43" s="28" t="s">
        <v>49</v>
      </c>
      <c r="C43" s="10">
        <v>52716.313900000001</v>
      </c>
      <c r="D43" s="10">
        <v>1E-4</v>
      </c>
      <c r="E43" s="1">
        <f>+(C43-C$7)/C$8</f>
        <v>7619.9966429130336</v>
      </c>
      <c r="F43" s="1">
        <f>ROUND(2*E43,0)/2</f>
        <v>7620</v>
      </c>
      <c r="G43" s="1">
        <f>+C43-(C$7+F43*C$8)</f>
        <v>-4.585999995470047E-4</v>
      </c>
      <c r="K43" s="1">
        <f>+G43</f>
        <v>-4.585999995470047E-4</v>
      </c>
      <c r="O43" s="1">
        <f ca="1">+C$11+C$12*$F43</f>
        <v>-1.6796828945543513E-4</v>
      </c>
      <c r="Q43" s="56">
        <f>+C43-15018.5</f>
        <v>37697.813900000001</v>
      </c>
    </row>
    <row r="44" spans="1:21" ht="12" customHeight="1">
      <c r="A44" s="1" t="s">
        <v>12</v>
      </c>
      <c r="B44" s="28" t="s">
        <v>49</v>
      </c>
      <c r="C44" s="10">
        <v>52716.450799999999</v>
      </c>
      <c r="D44" s="10">
        <v>1E-4</v>
      </c>
      <c r="E44" s="1">
        <f>+(C44-C$7)/C$8</f>
        <v>7620.9987911997787</v>
      </c>
      <c r="F44" s="1">
        <f>ROUND(2*E44,0)/2</f>
        <v>7621</v>
      </c>
      <c r="G44" s="1">
        <f>+C44-(C$7+F44*C$8)</f>
        <v>-1.6513000446138903E-4</v>
      </c>
      <c r="K44" s="1">
        <f>+G44</f>
        <v>-1.6513000446138903E-4</v>
      </c>
      <c r="O44" s="1">
        <f ca="1">+C$11+C$12*$F44</f>
        <v>-1.6793876629877039E-4</v>
      </c>
      <c r="Q44" s="56">
        <f>+C44-15018.5</f>
        <v>37697.950799999999</v>
      </c>
    </row>
    <row r="45" spans="1:21" ht="12" customHeight="1">
      <c r="A45" s="1" t="s">
        <v>12</v>
      </c>
      <c r="B45" s="28" t="s">
        <v>49</v>
      </c>
      <c r="C45" s="10">
        <v>52716.587099999997</v>
      </c>
      <c r="D45" s="10">
        <v>1E-4</v>
      </c>
      <c r="E45" s="1">
        <f>+(C45-C$7)/C$8</f>
        <v>7621.996547309961</v>
      </c>
      <c r="F45" s="1">
        <f>ROUND(2*E45,0)/2</f>
        <v>7622</v>
      </c>
      <c r="G45" s="1">
        <f>+C45-(C$7+F45*C$8)</f>
        <v>-4.716600087704137E-4</v>
      </c>
      <c r="K45" s="1">
        <f>+G45</f>
        <v>-4.716600087704137E-4</v>
      </c>
      <c r="O45" s="1">
        <f ca="1">+C$11+C$12*$F45</f>
        <v>-1.6790924314210567E-4</v>
      </c>
      <c r="Q45" s="56">
        <f>+C45-15018.5</f>
        <v>37698.087099999997</v>
      </c>
    </row>
    <row r="46" spans="1:21" ht="12" customHeight="1">
      <c r="A46" s="1" t="s">
        <v>12</v>
      </c>
      <c r="B46" s="28" t="s">
        <v>49</v>
      </c>
      <c r="C46" s="10">
        <v>52721.369050000001</v>
      </c>
      <c r="D46" s="10">
        <v>6.0000000000000002E-5</v>
      </c>
      <c r="E46" s="1">
        <f>+(C46-C$7)/C$8</f>
        <v>7657.0018285362985</v>
      </c>
      <c r="F46" s="1">
        <f>ROUND(2*E46,0)/2</f>
        <v>7657</v>
      </c>
      <c r="G46" s="1">
        <f>+C46-(C$7+F46*C$8)</f>
        <v>2.4978999863378704E-4</v>
      </c>
      <c r="K46" s="1">
        <f>+G46</f>
        <v>2.4978999863378704E-4</v>
      </c>
      <c r="O46" s="1">
        <f ca="1">+C$11+C$12*$F46</f>
        <v>-1.6687593265884035E-4</v>
      </c>
      <c r="Q46" s="56">
        <f>+C46-15018.5</f>
        <v>37702.869050000001</v>
      </c>
    </row>
    <row r="47" spans="1:21" ht="12" customHeight="1">
      <c r="A47" s="29" t="s">
        <v>12</v>
      </c>
      <c r="B47" s="30" t="s">
        <v>49</v>
      </c>
      <c r="C47" s="31">
        <v>52721.369100000004</v>
      </c>
      <c r="D47" s="10"/>
      <c r="E47" s="1">
        <f>+(C47-C$7)/C$8</f>
        <v>7657.0021945510298</v>
      </c>
      <c r="F47" s="1">
        <f>ROUND(2*E47,0)/2</f>
        <v>7657</v>
      </c>
      <c r="G47" s="1">
        <f>+C47-(C$7+F47*C$8)</f>
        <v>2.997900010086596E-4</v>
      </c>
      <c r="K47" s="1">
        <f>+G47</f>
        <v>2.997900010086596E-4</v>
      </c>
      <c r="O47" s="1">
        <f ca="1">+C$11+C$12*$F47</f>
        <v>-1.6687593265884035E-4</v>
      </c>
      <c r="Q47" s="56">
        <f>+C47-15018.5</f>
        <v>37702.869100000004</v>
      </c>
    </row>
    <row r="48" spans="1:21" ht="12" customHeight="1">
      <c r="A48" s="29" t="s">
        <v>12</v>
      </c>
      <c r="B48" s="30" t="s">
        <v>49</v>
      </c>
      <c r="C48" s="31">
        <v>52721.5052</v>
      </c>
      <c r="D48" s="10"/>
      <c r="E48" s="1">
        <f>+(C48-C$7)/C$8</f>
        <v>7657.9984866023397</v>
      </c>
      <c r="F48" s="1">
        <f>ROUND(2*E48,0)/2</f>
        <v>7658</v>
      </c>
      <c r="G48" s="1">
        <f>+C48-(C$7+F48*C$8)</f>
        <v>-2.0674000552389771E-4</v>
      </c>
      <c r="K48" s="1">
        <f>+G48</f>
        <v>-2.0674000552389771E-4</v>
      </c>
      <c r="O48" s="1">
        <f ca="1">+C$11+C$12*$F48</f>
        <v>-1.6684640950217561E-4</v>
      </c>
      <c r="Q48" s="56">
        <f>+C48-15018.5</f>
        <v>37703.0052</v>
      </c>
    </row>
    <row r="49" spans="1:21" ht="12" customHeight="1">
      <c r="A49" s="1" t="s">
        <v>12</v>
      </c>
      <c r="B49" s="28" t="s">
        <v>49</v>
      </c>
      <c r="C49" s="10">
        <v>52721.505239999999</v>
      </c>
      <c r="D49" s="10">
        <v>5.0000000000000002E-5</v>
      </c>
      <c r="E49" s="1">
        <f>+(C49-C$7)/C$8</f>
        <v>7657.9987794141034</v>
      </c>
      <c r="F49" s="1">
        <f>ROUND(2*E49,0)/2</f>
        <v>7658</v>
      </c>
      <c r="G49" s="1">
        <f>+C49-(C$7+F49*C$8)</f>
        <v>-1.667400065343827E-4</v>
      </c>
      <c r="K49" s="1">
        <f>+G49</f>
        <v>-1.667400065343827E-4</v>
      </c>
      <c r="O49" s="1">
        <f ca="1">+C$11+C$12*$F49</f>
        <v>-1.6684640950217561E-4</v>
      </c>
      <c r="Q49" s="56">
        <f>+C49-15018.5</f>
        <v>37703.005239999999</v>
      </c>
    </row>
    <row r="50" spans="1:21" ht="12" customHeight="1">
      <c r="A50" s="1" t="s">
        <v>12</v>
      </c>
      <c r="B50" s="28" t="s">
        <v>49</v>
      </c>
      <c r="C50" s="10">
        <v>52721.641799999998</v>
      </c>
      <c r="D50" s="10">
        <v>2.0000000000000001E-4</v>
      </c>
      <c r="E50" s="1">
        <f>+(C50-C$7)/C$8</f>
        <v>7658.9984388008033</v>
      </c>
      <c r="F50" s="1">
        <f>ROUND(2*E50,0)/2</f>
        <v>7659</v>
      </c>
      <c r="G50" s="1">
        <f>+C50-(C$7+F50*C$8)</f>
        <v>-2.1327000285964459E-4</v>
      </c>
      <c r="K50" s="1">
        <f>+G50</f>
        <v>-2.1327000285964459E-4</v>
      </c>
      <c r="O50" s="1">
        <f ca="1">+C$11+C$12*$F50</f>
        <v>-1.668168863455109E-4</v>
      </c>
      <c r="Q50" s="56">
        <f>+C50-15018.5</f>
        <v>37703.141799999998</v>
      </c>
    </row>
    <row r="51" spans="1:21" ht="12" customHeight="1">
      <c r="A51" s="1" t="s">
        <v>12</v>
      </c>
      <c r="B51" s="28" t="s">
        <v>49</v>
      </c>
      <c r="C51" s="10">
        <v>52724.374259999997</v>
      </c>
      <c r="D51" s="10">
        <v>6.0000000000000002E-5</v>
      </c>
      <c r="E51" s="1">
        <f>+(C51-C$7)/C$8</f>
        <v>7679.0008501057337</v>
      </c>
      <c r="F51" s="1">
        <f>ROUND(2*E51,0)/2</f>
        <v>7679</v>
      </c>
      <c r="G51" s="1">
        <f>+C51-(C$7+F51*C$8)</f>
        <v>1.1612999514909461E-4</v>
      </c>
      <c r="K51" s="1">
        <f>+G51</f>
        <v>1.1612999514909461E-4</v>
      </c>
      <c r="O51" s="1">
        <f ca="1">+C$11+C$12*$F51</f>
        <v>-1.6622642321221644E-4</v>
      </c>
      <c r="Q51" s="56">
        <f>+C51-15018.5</f>
        <v>37705.874259999997</v>
      </c>
    </row>
    <row r="52" spans="1:21" ht="12" customHeight="1">
      <c r="A52" s="29" t="s">
        <v>12</v>
      </c>
      <c r="B52" s="30" t="s">
        <v>49</v>
      </c>
      <c r="C52" s="31">
        <v>52724.374300000003</v>
      </c>
      <c r="D52" s="10"/>
      <c r="E52" s="1">
        <f>+(C52-C$7)/C$8</f>
        <v>7679.0011429175511</v>
      </c>
      <c r="F52" s="1">
        <f>ROUND(2*E52,0)/2</f>
        <v>7679</v>
      </c>
      <c r="G52" s="1">
        <f>+C52-(C$7+F52*C$8)</f>
        <v>1.5613000141456723E-4</v>
      </c>
      <c r="K52" s="1">
        <f>+G52</f>
        <v>1.5613000141456723E-4</v>
      </c>
      <c r="O52" s="1">
        <f ca="1">+C$11+C$12*$F52</f>
        <v>-1.6622642321221644E-4</v>
      </c>
      <c r="Q52" s="56">
        <f>+C52-15018.5</f>
        <v>37705.874300000003</v>
      </c>
    </row>
    <row r="53" spans="1:21" ht="12" customHeight="1">
      <c r="A53" s="1" t="s">
        <v>12</v>
      </c>
      <c r="B53" s="28" t="s">
        <v>49</v>
      </c>
      <c r="C53" s="10">
        <v>52730.3851</v>
      </c>
      <c r="D53" s="10">
        <v>1E-4</v>
      </c>
      <c r="E53" s="1">
        <f>+(C53-C$7)/C$8</f>
        <v>7723.001967768284</v>
      </c>
      <c r="F53" s="1">
        <f>ROUND(2*E53,0)/2</f>
        <v>7723</v>
      </c>
      <c r="G53" s="1">
        <f>+C53-(C$7+F53*C$8)</f>
        <v>2.6880999939749017E-4</v>
      </c>
      <c r="K53" s="1">
        <f>+G53</f>
        <v>2.6880999939749017E-4</v>
      </c>
      <c r="O53" s="1">
        <f ca="1">+C$11+C$12*$F53</f>
        <v>-1.6492740431896859E-4</v>
      </c>
      <c r="Q53" s="56">
        <f>+C53-15018.5</f>
        <v>37711.8851</v>
      </c>
    </row>
    <row r="54" spans="1:21" ht="12" customHeight="1">
      <c r="A54" s="1" t="s">
        <v>12</v>
      </c>
      <c r="B54" s="28" t="s">
        <v>49</v>
      </c>
      <c r="C54" s="10">
        <v>52730.521500000003</v>
      </c>
      <c r="D54" s="10">
        <v>1E-4</v>
      </c>
      <c r="E54" s="1">
        <f>+(C54-C$7)/C$8</f>
        <v>7724.0004559079289</v>
      </c>
      <c r="F54" s="1">
        <f>ROUND(2*E54,0)/2</f>
        <v>7724</v>
      </c>
      <c r="G54" s="1">
        <f>+C54-(C$7+F54*C$8)</f>
        <v>6.2279999838210642E-5</v>
      </c>
      <c r="K54" s="1">
        <f>+G54</f>
        <v>6.2279999838210642E-5</v>
      </c>
      <c r="O54" s="1">
        <f ca="1">+C$11+C$12*$F54</f>
        <v>-1.6489788116230385E-4</v>
      </c>
      <c r="Q54" s="56">
        <f>+C54-15018.5</f>
        <v>37712.021500000003</v>
      </c>
    </row>
    <row r="55" spans="1:21" ht="12" customHeight="1">
      <c r="A55" s="32" t="s">
        <v>54</v>
      </c>
      <c r="B55" s="28" t="s">
        <v>49</v>
      </c>
      <c r="C55" s="10">
        <v>53036.6561</v>
      </c>
      <c r="D55" s="10">
        <v>1E-4</v>
      </c>
      <c r="E55" s="1">
        <f>+(C55-C$7)/C$8</f>
        <v>9964.9958168178182</v>
      </c>
      <c r="F55" s="1">
        <f>ROUND(2*E55,0)/2</f>
        <v>9965</v>
      </c>
      <c r="G55" s="1">
        <f>+C55-(C$7+F55*C$8)</f>
        <v>-5.7145000027958304E-4</v>
      </c>
      <c r="K55" s="1">
        <f>+G55</f>
        <v>-5.7145000027958304E-4</v>
      </c>
      <c r="O55" s="1">
        <f ca="1">+C$11+C$12*$F55</f>
        <v>-9.8736487076658179E-5</v>
      </c>
      <c r="Q55" s="56">
        <f>+C55-15018.5</f>
        <v>38018.1561</v>
      </c>
    </row>
    <row r="56" spans="1:21" ht="12" customHeight="1">
      <c r="A56" s="25" t="s">
        <v>55</v>
      </c>
      <c r="B56" s="28" t="s">
        <v>49</v>
      </c>
      <c r="C56" s="33">
        <v>53080.507100000003</v>
      </c>
      <c r="D56" s="10">
        <v>1E-4</v>
      </c>
      <c r="E56" s="1">
        <f>+(C56-C$7)/C$8</f>
        <v>10285.998041235658</v>
      </c>
      <c r="F56" s="1">
        <f>ROUND(2*E56,0)/2</f>
        <v>10286</v>
      </c>
      <c r="G56" s="1">
        <f>+C56-(C$7+F56*C$8)</f>
        <v>-2.6757999876281247E-4</v>
      </c>
      <c r="K56" s="1">
        <f>+G56</f>
        <v>-2.6757999876281247E-4</v>
      </c>
      <c r="O56" s="1">
        <f ca="1">+C$11+C$12*$F56</f>
        <v>-8.9259553787281881E-5</v>
      </c>
      <c r="Q56" s="56">
        <f>+C56-15018.5</f>
        <v>38062.007100000003</v>
      </c>
    </row>
    <row r="57" spans="1:21" ht="12" customHeight="1">
      <c r="A57" s="25" t="s">
        <v>55</v>
      </c>
      <c r="B57" s="28" t="s">
        <v>49</v>
      </c>
      <c r="C57" s="33">
        <v>53080.643400000001</v>
      </c>
      <c r="D57" s="10">
        <v>1E-4</v>
      </c>
      <c r="E57" s="1">
        <f>+(C57-C$7)/C$8</f>
        <v>10286.99579734584</v>
      </c>
      <c r="F57" s="1">
        <f>ROUND(2*E57,0)/2</f>
        <v>10287</v>
      </c>
      <c r="G57" s="1">
        <f>+C57-(C$7+F57*C$8)</f>
        <v>-5.7411000307183713E-4</v>
      </c>
      <c r="K57" s="1">
        <f>+G57</f>
        <v>-5.7411000307183713E-4</v>
      </c>
      <c r="O57" s="1">
        <f ca="1">+C$11+C$12*$F57</f>
        <v>-8.9230030630617168E-5</v>
      </c>
      <c r="Q57" s="56">
        <f>+C57-15018.5</f>
        <v>38062.143400000001</v>
      </c>
    </row>
    <row r="58" spans="1:21" ht="12" customHeight="1">
      <c r="A58" s="32" t="s">
        <v>54</v>
      </c>
      <c r="B58" s="28" t="s">
        <v>49</v>
      </c>
      <c r="C58" s="10">
        <v>53095.397299999997</v>
      </c>
      <c r="D58" s="10">
        <v>5.0000000000000001E-4</v>
      </c>
      <c r="E58" s="1">
        <f>+(C58-C$7)/C$8</f>
        <v>10394.998687105181</v>
      </c>
      <c r="F58" s="1">
        <f>ROUND(2*E58,0)/2</f>
        <v>10395</v>
      </c>
      <c r="G58" s="1">
        <f>+C58-(C$7+F58*C$8)</f>
        <v>-1.7935000505531207E-4</v>
      </c>
      <c r="K58" s="1">
        <f>+G58</f>
        <v>-1.7935000505531207E-4</v>
      </c>
      <c r="O58" s="1">
        <f ca="1">+C$11+C$12*$F58</f>
        <v>-8.6041529710826985E-5</v>
      </c>
      <c r="Q58" s="56">
        <f>+C58-15018.5</f>
        <v>38076.897299999997</v>
      </c>
    </row>
    <row r="59" spans="1:21" ht="12" customHeight="1">
      <c r="A59" s="32" t="s">
        <v>54</v>
      </c>
      <c r="B59" s="28" t="s">
        <v>49</v>
      </c>
      <c r="C59" s="10">
        <v>53375.576999999997</v>
      </c>
      <c r="D59" s="10">
        <v>5.9999999999999995E-4</v>
      </c>
      <c r="E59" s="1">
        <f>+(C59-C$7)/C$8</f>
        <v>12445.996542039353</v>
      </c>
      <c r="F59" s="1">
        <f>ROUND(2*E59,0)/2</f>
        <v>12446</v>
      </c>
      <c r="G59" s="1">
        <f>+C59-(C$7+F59*C$8)</f>
        <v>-4.7238000843208283E-4</v>
      </c>
      <c r="K59" s="1">
        <f>+G59</f>
        <v>-4.7238000843208283E-4</v>
      </c>
      <c r="O59" s="1">
        <f ca="1">+C$11+C$12*$F59</f>
        <v>-2.5489535391478831E-5</v>
      </c>
      <c r="Q59" s="56">
        <f>+C59-15018.5</f>
        <v>38357.076999999997</v>
      </c>
    </row>
    <row r="60" spans="1:21" ht="12" customHeight="1">
      <c r="A60" s="32" t="s">
        <v>54</v>
      </c>
      <c r="B60" s="28" t="s">
        <v>56</v>
      </c>
      <c r="C60" s="10">
        <v>53375.652000000002</v>
      </c>
      <c r="D60" s="10">
        <v>1E-4</v>
      </c>
      <c r="E60" s="1">
        <f>+(C60-C$7)/C$8</f>
        <v>12446.545564110291</v>
      </c>
      <c r="F60" s="1">
        <f>ROUND(2*E60,0)/2</f>
        <v>12446.5</v>
      </c>
      <c r="O60" s="1">
        <f ca="1">+C$11+C$12*$F60</f>
        <v>-2.547477381314642E-5</v>
      </c>
      <c r="Q60" s="56">
        <f>+C60-15018.5</f>
        <v>38357.152000000002</v>
      </c>
      <c r="U60" s="11">
        <v>6.2243549982667901E-3</v>
      </c>
    </row>
    <row r="61" spans="1:21" ht="12" customHeight="1">
      <c r="A61" t="s">
        <v>57</v>
      </c>
      <c r="B61" s="27"/>
      <c r="C61" s="10">
        <v>53407.406799999997</v>
      </c>
      <c r="D61" s="10">
        <v>2.0000000000000001E-4</v>
      </c>
      <c r="E61" s="1">
        <f>+(C61-C$7)/C$8</f>
        <v>12679.000044873364</v>
      </c>
      <c r="F61" s="1">
        <f>ROUND(2*E61,0)/2</f>
        <v>12679</v>
      </c>
      <c r="G61" s="1">
        <f>+C61-(C$7+F61*C$8)</f>
        <v>6.1299942899495363E-6</v>
      </c>
      <c r="J61" s="1">
        <f>+G61</f>
        <v>6.1299942899495363E-6</v>
      </c>
      <c r="O61" s="1">
        <f ca="1">+C$11+C$12*$F61</f>
        <v>-1.8610639888598176E-5</v>
      </c>
      <c r="Q61" s="56">
        <f>+C61-15018.5</f>
        <v>38388.906799999997</v>
      </c>
    </row>
    <row r="62" spans="1:21" ht="12" customHeight="1">
      <c r="A62" s="25" t="s">
        <v>55</v>
      </c>
      <c r="B62" s="28" t="s">
        <v>49</v>
      </c>
      <c r="C62" s="33">
        <v>53437.324099999998</v>
      </c>
      <c r="D62" s="10">
        <v>1E-4</v>
      </c>
      <c r="E62" s="1">
        <f>+(C62-C$7)/C$8</f>
        <v>12898.003484899262</v>
      </c>
      <c r="F62" s="1">
        <f>ROUND(2*E62,0)/2</f>
        <v>12898</v>
      </c>
      <c r="G62" s="1">
        <f>+C62-(C$7+F62*C$8)</f>
        <v>4.7605999861843884E-4</v>
      </c>
      <c r="K62" s="1">
        <f>+G62</f>
        <v>4.7605999861843884E-4</v>
      </c>
      <c r="O62" s="1">
        <f ca="1">+C$11+C$12*$F62</f>
        <v>-1.2145068579023726E-5</v>
      </c>
      <c r="Q62" s="56">
        <f>+C62-15018.5</f>
        <v>38418.824099999998</v>
      </c>
    </row>
    <row r="63" spans="1:21" ht="12" customHeight="1">
      <c r="A63" s="25" t="s">
        <v>55</v>
      </c>
      <c r="B63" s="28" t="s">
        <v>49</v>
      </c>
      <c r="C63" s="33">
        <v>53443.471100000002</v>
      </c>
      <c r="D63" s="10">
        <v>2.0000000000000001E-4</v>
      </c>
      <c r="E63" s="1">
        <f>+(C63-C$7)/C$8</f>
        <v>12943.00133383082</v>
      </c>
      <c r="F63" s="1">
        <f>ROUND(2*E63,0)/2</f>
        <v>12943</v>
      </c>
      <c r="G63" s="1">
        <f>+C63-(C$7+F63*C$8)</f>
        <v>1.8221000209450722E-4</v>
      </c>
      <c r="K63" s="1">
        <f>+G63</f>
        <v>1.8221000209450722E-4</v>
      </c>
      <c r="O63" s="1">
        <f ca="1">+C$11+C$12*$F63</f>
        <v>-1.0816526529111136E-5</v>
      </c>
      <c r="Q63" s="56">
        <f>+C63-15018.5</f>
        <v>38424.971100000002</v>
      </c>
    </row>
    <row r="64" spans="1:21" ht="12" customHeight="1">
      <c r="A64" s="25" t="s">
        <v>55</v>
      </c>
      <c r="B64" s="28" t="s">
        <v>49</v>
      </c>
      <c r="C64" s="33">
        <v>53443.608200000002</v>
      </c>
      <c r="D64" s="10">
        <v>2.0000000000000001E-4</v>
      </c>
      <c r="E64" s="1">
        <f>+(C64-C$7)/C$8</f>
        <v>12944.004946176437</v>
      </c>
      <c r="F64" s="1">
        <f>ROUND(2*E64,0)/2</f>
        <v>12944</v>
      </c>
      <c r="G64" s="1">
        <f>+C64-(C$7+F64*C$8)</f>
        <v>6.7567999940365553E-4</v>
      </c>
      <c r="K64" s="1">
        <f>+G64</f>
        <v>6.7567999940365553E-4</v>
      </c>
      <c r="O64" s="1">
        <f ca="1">+C$11+C$12*$F64</f>
        <v>-1.0787003372446423E-5</v>
      </c>
      <c r="Q64" s="56">
        <f>+C64-15018.5</f>
        <v>38425.108200000002</v>
      </c>
    </row>
    <row r="65" spans="1:21" ht="12" customHeight="1">
      <c r="A65" s="25" t="s">
        <v>55</v>
      </c>
      <c r="B65" s="28" t="s">
        <v>49</v>
      </c>
      <c r="C65" s="33">
        <v>53451.394200000002</v>
      </c>
      <c r="D65" s="10">
        <v>1E-4</v>
      </c>
      <c r="E65" s="1">
        <f>+(C65-C$7)/C$8</f>
        <v>13001.000757430849</v>
      </c>
      <c r="F65" s="1">
        <f>ROUND(2*E65,0)/2</f>
        <v>13001</v>
      </c>
      <c r="G65" s="1">
        <f>+C65-(C$7+F65*C$8)</f>
        <v>1.0347000352339819E-4</v>
      </c>
      <c r="K65" s="1">
        <f>+G65</f>
        <v>1.0347000352339819E-4</v>
      </c>
      <c r="O65" s="1">
        <f ca="1">+C$11+C$12*$F65</f>
        <v>-9.1041834425571646E-6</v>
      </c>
      <c r="Q65" s="56">
        <f>+C65-15018.5</f>
        <v>38432.894200000002</v>
      </c>
    </row>
    <row r="66" spans="1:21" ht="12" customHeight="1">
      <c r="A66" s="32" t="s">
        <v>54</v>
      </c>
      <c r="B66" s="28" t="s">
        <v>49</v>
      </c>
      <c r="C66" s="10">
        <v>53465.328849999998</v>
      </c>
      <c r="D66" s="10">
        <v>3.5E-4</v>
      </c>
      <c r="E66" s="1">
        <f>+(C66-C$7)/C$8</f>
        <v>13103.006496102314</v>
      </c>
      <c r="F66" s="1">
        <f>ROUND(2*E66,0)/2</f>
        <v>13103</v>
      </c>
      <c r="G66" s="1">
        <f>+C66-(C$7+F66*C$8)</f>
        <v>8.874099949025549E-4</v>
      </c>
      <c r="K66" s="1">
        <f>+G66</f>
        <v>8.874099949025549E-4</v>
      </c>
      <c r="O66" s="1">
        <f ca="1">+C$11+C$12*$F66</f>
        <v>-6.0928214627553709E-6</v>
      </c>
      <c r="Q66" s="56">
        <f>+C66-15018.5</f>
        <v>38446.828849999998</v>
      </c>
    </row>
    <row r="67" spans="1:21" ht="12" customHeight="1">
      <c r="A67" s="29" t="s">
        <v>54</v>
      </c>
      <c r="B67" s="30" t="s">
        <v>49</v>
      </c>
      <c r="C67" s="31">
        <v>53465.3289</v>
      </c>
      <c r="D67" s="10"/>
      <c r="E67" s="1">
        <f>+(C67-C$7)/C$8</f>
        <v>13103.006862117045</v>
      </c>
      <c r="F67" s="1">
        <f>ROUND(2*E67,0)/2</f>
        <v>13103</v>
      </c>
      <c r="G67" s="1">
        <f>+C67-(C$7+F67*C$8)</f>
        <v>9.3740999727742746E-4</v>
      </c>
      <c r="K67" s="1">
        <f>+G67</f>
        <v>9.3740999727742746E-4</v>
      </c>
      <c r="O67" s="1">
        <f ca="1">+C$11+C$12*$F67</f>
        <v>-6.0928214627553709E-6</v>
      </c>
      <c r="Q67" s="56">
        <f>+C67-15018.5</f>
        <v>38446.8289</v>
      </c>
    </row>
    <row r="68" spans="1:21" ht="12" customHeight="1">
      <c r="A68" s="32" t="s">
        <v>54</v>
      </c>
      <c r="B68" s="28" t="s">
        <v>56</v>
      </c>
      <c r="C68" s="10">
        <v>53465.402099999999</v>
      </c>
      <c r="D68" s="10">
        <v>1.1999999999999999E-3</v>
      </c>
      <c r="E68" s="1">
        <f>+(C68-C$7)/C$8</f>
        <v>13103.542707658242</v>
      </c>
      <c r="F68" s="1">
        <f>ROUND(2*E68,0)/2</f>
        <v>13103.5</v>
      </c>
      <c r="O68" s="1">
        <f ca="1">+C$11+C$12*$F68</f>
        <v>-6.0780598844230142E-6</v>
      </c>
      <c r="Q68" s="56">
        <f>+C68-15018.5</f>
        <v>38446.902099999999</v>
      </c>
      <c r="U68" s="11">
        <v>5.8341449985164218E-3</v>
      </c>
    </row>
    <row r="69" spans="1:21" ht="12" customHeight="1">
      <c r="A69" s="32" t="s">
        <v>54</v>
      </c>
      <c r="B69" s="28" t="s">
        <v>49</v>
      </c>
      <c r="C69" s="10">
        <v>53465.465199999999</v>
      </c>
      <c r="D69" s="10">
        <v>5.0000000000000001E-4</v>
      </c>
      <c r="E69" s="1">
        <f>+(C69-C$7)/C$8</f>
        <v>13104.004618227227</v>
      </c>
      <c r="F69" s="1">
        <f>ROUND(2*E69,0)/2</f>
        <v>13104</v>
      </c>
      <c r="G69" s="1">
        <f>+C69-(C$7+F69*C$8)</f>
        <v>6.308799929684028E-4</v>
      </c>
      <c r="K69" s="1">
        <f>+G69</f>
        <v>6.308799929684028E-4</v>
      </c>
      <c r="O69" s="1">
        <f ca="1">+C$11+C$12*$F69</f>
        <v>-6.0632983060906575E-6</v>
      </c>
      <c r="Q69" s="56">
        <f>+C69-15018.5</f>
        <v>38446.965199999999</v>
      </c>
    </row>
    <row r="70" spans="1:21" ht="12" customHeight="1">
      <c r="A70" s="32" t="s">
        <v>54</v>
      </c>
      <c r="B70" s="28" t="s">
        <v>49</v>
      </c>
      <c r="C70" s="10">
        <v>53465.601900000001</v>
      </c>
      <c r="D70" s="10">
        <v>2.0000000000000001E-4</v>
      </c>
      <c r="E70" s="1">
        <f>+(C70-C$7)/C$8</f>
        <v>13105.005302455154</v>
      </c>
      <c r="F70" s="1">
        <f>ROUND(2*E70,0)/2</f>
        <v>13105</v>
      </c>
      <c r="G70" s="1">
        <f>+C70-(C$7+F70*C$8)</f>
        <v>7.2435000038240105E-4</v>
      </c>
      <c r="K70" s="1">
        <f>+G70</f>
        <v>7.2435000038240105E-4</v>
      </c>
      <c r="O70" s="1">
        <f ca="1">+C$11+C$12*$F70</f>
        <v>-6.0337751494259442E-6</v>
      </c>
      <c r="Q70" s="56">
        <f>+C70-15018.5</f>
        <v>38447.101900000001</v>
      </c>
    </row>
    <row r="71" spans="1:21" ht="12" customHeight="1">
      <c r="A71" s="29" t="s">
        <v>58</v>
      </c>
      <c r="B71" s="30" t="s">
        <v>49</v>
      </c>
      <c r="C71" s="31">
        <v>53743.3226</v>
      </c>
      <c r="D71" s="10"/>
      <c r="E71" s="1">
        <f>+(C71-C$7)/C$8</f>
        <v>15138.00255375784</v>
      </c>
      <c r="F71" s="1">
        <f>ROUND(2*E71,0)/2</f>
        <v>15138</v>
      </c>
      <c r="G71" s="1">
        <f>+C71-(C$7+F71*C$8)</f>
        <v>3.4885999775724486E-4</v>
      </c>
      <c r="K71" s="1">
        <f>+G71</f>
        <v>3.4885999775724486E-4</v>
      </c>
      <c r="O71" s="1">
        <f ca="1">+C$11+C$12*$F71</f>
        <v>5.3986802349957261E-5</v>
      </c>
      <c r="Q71" s="56">
        <f>+C71-15018.5</f>
        <v>38724.8226</v>
      </c>
    </row>
    <row r="72" spans="1:21" ht="12" customHeight="1">
      <c r="A72" s="25" t="s">
        <v>55</v>
      </c>
      <c r="B72" s="28" t="s">
        <v>49</v>
      </c>
      <c r="C72" s="33">
        <v>53767.365599999997</v>
      </c>
      <c r="D72" s="10">
        <v>2.0000000000000001E-4</v>
      </c>
      <c r="E72" s="1">
        <f>+(C72-C$7)/C$8</f>
        <v>15314.004389102007</v>
      </c>
      <c r="F72" s="1">
        <f>ROUND(2*E72,0)/2</f>
        <v>15314</v>
      </c>
      <c r="G72" s="1">
        <f>+C72-(C$7+F72*C$8)</f>
        <v>5.9957999474136159E-4</v>
      </c>
      <c r="K72" s="1">
        <f>+G72</f>
        <v>5.9957999474136159E-4</v>
      </c>
      <c r="O72" s="1">
        <f ca="1">+C$11+C$12*$F72</f>
        <v>5.9182877922948603E-5</v>
      </c>
      <c r="Q72" s="56">
        <f>+C72-15018.5</f>
        <v>38748.865599999997</v>
      </c>
    </row>
    <row r="73" spans="1:21" ht="12" customHeight="1">
      <c r="A73" s="25" t="s">
        <v>55</v>
      </c>
      <c r="B73" s="28" t="s">
        <v>49</v>
      </c>
      <c r="C73" s="33">
        <v>53815.450599999996</v>
      </c>
      <c r="D73" s="10">
        <v>1E-4</v>
      </c>
      <c r="E73" s="1">
        <f>+(C73-C$7)/C$8</f>
        <v>15666.000739496085</v>
      </c>
      <c r="F73" s="1">
        <f>ROUND(2*E73,0)/2</f>
        <v>15666</v>
      </c>
      <c r="G73" s="1">
        <f>+C73-(C$7+F73*C$8)</f>
        <v>1.0101999214384705E-4</v>
      </c>
      <c r="K73" s="1">
        <f>+G73</f>
        <v>1.0101999214384705E-4</v>
      </c>
      <c r="O73" s="1">
        <f ca="1">+C$11+C$12*$F73</f>
        <v>6.9575029068931341E-5</v>
      </c>
      <c r="Q73" s="56">
        <f>+C73-15018.5</f>
        <v>38796.950599999996</v>
      </c>
    </row>
    <row r="74" spans="1:21" ht="12" customHeight="1">
      <c r="A74" s="25" t="s">
        <v>55</v>
      </c>
      <c r="B74" s="28" t="s">
        <v>49</v>
      </c>
      <c r="C74" s="33">
        <v>53815.586900000002</v>
      </c>
      <c r="D74" s="10">
        <v>1E-4</v>
      </c>
      <c r="E74" s="1">
        <f>+(C74-C$7)/C$8</f>
        <v>15666.99849560632</v>
      </c>
      <c r="F74" s="1">
        <f>ROUND(2*E74,0)/2</f>
        <v>15667</v>
      </c>
      <c r="G74" s="1">
        <f>+C74-(C$7+F74*C$8)</f>
        <v>-2.0550999761326239E-4</v>
      </c>
      <c r="K74" s="1">
        <f>+G74</f>
        <v>-2.0550999761326239E-4</v>
      </c>
      <c r="O74" s="1">
        <f ca="1">+C$11+C$12*$F74</f>
        <v>6.9604552225596055E-5</v>
      </c>
      <c r="Q74" s="56">
        <f>+C74-15018.5</f>
        <v>38797.086900000002</v>
      </c>
    </row>
    <row r="75" spans="1:21" ht="12" customHeight="1">
      <c r="A75" s="25" t="s">
        <v>55</v>
      </c>
      <c r="B75" s="28" t="s">
        <v>49</v>
      </c>
      <c r="C75" s="33">
        <v>53822.417399999998</v>
      </c>
      <c r="D75" s="10">
        <v>2.0000000000000001E-4</v>
      </c>
      <c r="E75" s="1">
        <f>+(C75-C$7)/C$8</f>
        <v>15716.99976567735</v>
      </c>
      <c r="F75" s="1">
        <f>ROUND(2*E75,0)/2</f>
        <v>15717</v>
      </c>
      <c r="G75" s="1">
        <f>+C75-(C$7+F75*C$8)</f>
        <v>-3.2010000722948462E-5</v>
      </c>
      <c r="K75" s="1">
        <f>+G75</f>
        <v>-3.2010000722948462E-5</v>
      </c>
      <c r="O75" s="1">
        <f ca="1">+C$11+C$12*$F75</f>
        <v>7.1080710058832265E-5</v>
      </c>
      <c r="Q75" s="56">
        <f>+C75-15018.5</f>
        <v>38803.917399999998</v>
      </c>
    </row>
    <row r="76" spans="1:21" ht="12" customHeight="1">
      <c r="A76" s="25" t="s">
        <v>55</v>
      </c>
      <c r="B76" s="34" t="s">
        <v>49</v>
      </c>
      <c r="C76" s="35">
        <v>53861.350400000003</v>
      </c>
      <c r="D76" s="25">
        <v>1E-4</v>
      </c>
      <c r="E76" s="1">
        <f>+(C76-C$7)/C$8</f>
        <v>16002.000782832274</v>
      </c>
      <c r="F76" s="1">
        <f>ROUND(2*E76,0)/2</f>
        <v>16002</v>
      </c>
      <c r="G76" s="1">
        <f>+C76-(C$7+F76*C$8)</f>
        <v>1.0694000229705125E-4</v>
      </c>
      <c r="K76" s="1">
        <f>+G76</f>
        <v>1.0694000229705125E-4</v>
      </c>
      <c r="O76" s="1">
        <f ca="1">+C$11+C$12*$F76</f>
        <v>7.9494809708278503E-5</v>
      </c>
      <c r="Q76" s="56">
        <f>+C76-15018.5</f>
        <v>38842.850400000003</v>
      </c>
    </row>
    <row r="77" spans="1:21" ht="12" customHeight="1">
      <c r="A77" s="25" t="s">
        <v>55</v>
      </c>
      <c r="B77" s="34" t="s">
        <v>49</v>
      </c>
      <c r="C77" s="35">
        <v>53861.487500000003</v>
      </c>
      <c r="D77" s="25">
        <v>2.0000000000000001E-4</v>
      </c>
      <c r="E77" s="1">
        <f>+(C77-C$7)/C$8</f>
        <v>16003.004395177892</v>
      </c>
      <c r="F77" s="1">
        <f>ROUND(2*E77,0)/2</f>
        <v>16003</v>
      </c>
      <c r="G77" s="1">
        <f>+C77-(C$7+F77*C$8)</f>
        <v>6.0040999960619956E-4</v>
      </c>
      <c r="K77" s="1">
        <f>+G77</f>
        <v>6.0040999960619956E-4</v>
      </c>
      <c r="O77" s="1">
        <f ca="1">+C$11+C$12*$F77</f>
        <v>7.9524332864943216E-5</v>
      </c>
      <c r="Q77" s="56">
        <f>+C77-15018.5</f>
        <v>38842.987500000003</v>
      </c>
    </row>
    <row r="78" spans="1:21" ht="12" customHeight="1">
      <c r="A78" s="36" t="s">
        <v>59</v>
      </c>
      <c r="B78" s="37" t="s">
        <v>49</v>
      </c>
      <c r="C78" s="36">
        <v>54176.365100000003</v>
      </c>
      <c r="D78" s="36">
        <v>1E-4</v>
      </c>
      <c r="E78" s="1">
        <f>+(C78-C$7)/C$8</f>
        <v>18308.001088966979</v>
      </c>
      <c r="F78" s="1">
        <f>ROUND(2*E78,0)/2</f>
        <v>18308</v>
      </c>
      <c r="G78" s="1">
        <f>+C78-(C$7+F78*C$8)</f>
        <v>1.4876000204822049E-4</v>
      </c>
      <c r="K78" s="1">
        <f>+G78</f>
        <v>1.4876000204822049E-4</v>
      </c>
      <c r="O78" s="1">
        <f ca="1">+C$11+C$12*$F78</f>
        <v>1.4757520897713117E-4</v>
      </c>
      <c r="Q78" s="56">
        <f>+C78-15018.5</f>
        <v>39157.865100000003</v>
      </c>
    </row>
    <row r="79" spans="1:21" ht="12" customHeight="1">
      <c r="A79" s="36" t="s">
        <v>59</v>
      </c>
      <c r="B79" s="37" t="s">
        <v>49</v>
      </c>
      <c r="C79" s="36">
        <v>54176.501600000003</v>
      </c>
      <c r="D79" s="36">
        <v>1E-4</v>
      </c>
      <c r="E79" s="1">
        <f>+(C79-C$7)/C$8</f>
        <v>18309.000309136034</v>
      </c>
      <c r="F79" s="1">
        <f>ROUND(2*E79,0)/2</f>
        <v>18309</v>
      </c>
      <c r="G79" s="1">
        <f>+C79-(C$7+F79*C$8)</f>
        <v>4.2229999962728471E-5</v>
      </c>
      <c r="K79" s="1">
        <f>+G79</f>
        <v>4.2229999962728471E-5</v>
      </c>
      <c r="O79" s="1">
        <f ca="1">+C$11+C$12*$F79</f>
        <v>1.4760473213379588E-4</v>
      </c>
      <c r="Q79" s="56">
        <f>+C79-15018.5</f>
        <v>39158.001600000003</v>
      </c>
    </row>
    <row r="80" spans="1:21" ht="12" customHeight="1">
      <c r="A80" s="36" t="s">
        <v>59</v>
      </c>
      <c r="B80" s="37" t="s">
        <v>49</v>
      </c>
      <c r="C80" s="36">
        <v>54176.638400000003</v>
      </c>
      <c r="D80" s="36">
        <v>1E-4</v>
      </c>
      <c r="E80" s="1">
        <f>+(C80-C$7)/C$8</f>
        <v>18310.001725393369</v>
      </c>
      <c r="F80" s="1">
        <f>ROUND(2*E80,0)/2</f>
        <v>18310</v>
      </c>
      <c r="G80" s="1">
        <f>+C80-(C$7+F80*C$8)</f>
        <v>2.3569999757455662E-4</v>
      </c>
      <c r="K80" s="1">
        <f>+G80</f>
        <v>2.3569999757455662E-4</v>
      </c>
      <c r="O80" s="1">
        <f ca="1">+C$11+C$12*$F80</f>
        <v>1.476342552904607E-4</v>
      </c>
      <c r="Q80" s="56">
        <f>+C80-15018.5</f>
        <v>39158.138400000003</v>
      </c>
    </row>
    <row r="81" spans="1:17" ht="12" customHeight="1">
      <c r="A81" s="57" t="s">
        <v>391</v>
      </c>
      <c r="B81" s="58" t="s">
        <v>49</v>
      </c>
      <c r="C81" s="59">
        <v>54181.419780000113</v>
      </c>
      <c r="D81" s="60">
        <v>1.9000000000000001E-4</v>
      </c>
      <c r="E81" s="1">
        <f>+(C81-C$7)/C$8</f>
        <v>18345.002834052739</v>
      </c>
      <c r="F81" s="1">
        <f>ROUND(2*E81,0)/2</f>
        <v>18345</v>
      </c>
      <c r="G81" s="1">
        <f>+C81-(C$7+F81*C$8)</f>
        <v>3.8715011032763869E-4</v>
      </c>
      <c r="K81" s="1">
        <f>+G81</f>
        <v>3.8715011032763869E-4</v>
      </c>
      <c r="O81" s="1">
        <f ca="1">+C$11+C$12*$F81</f>
        <v>1.48667565773726E-4</v>
      </c>
      <c r="Q81" s="56">
        <f>+C81-15018.5</f>
        <v>39162.919780000113</v>
      </c>
    </row>
    <row r="82" spans="1:17" ht="12" customHeight="1">
      <c r="A82" s="57" t="s">
        <v>391</v>
      </c>
      <c r="B82" s="58" t="s">
        <v>49</v>
      </c>
      <c r="C82" s="59">
        <v>54185.381109999958</v>
      </c>
      <c r="D82" s="60">
        <v>2.9E-4</v>
      </c>
      <c r="E82" s="1">
        <f>+(C82-C$7)/C$8</f>
        <v>18374.000935386881</v>
      </c>
      <c r="F82" s="1">
        <f>ROUND(2*E82,0)/2</f>
        <v>18374</v>
      </c>
      <c r="G82" s="1">
        <f>+C82-(C$7+F82*C$8)</f>
        <v>1.2777995289070532E-4</v>
      </c>
      <c r="K82" s="1">
        <f>+G82</f>
        <v>1.2777995289070532E-4</v>
      </c>
      <c r="O82" s="1">
        <f ca="1">+C$11+C$12*$F82</f>
        <v>1.4952373731700301E-4</v>
      </c>
      <c r="Q82" s="56">
        <f>+C82-15018.5</f>
        <v>39166.881109999958</v>
      </c>
    </row>
    <row r="83" spans="1:17" ht="12" customHeight="1">
      <c r="A83" s="36" t="s">
        <v>59</v>
      </c>
      <c r="B83" s="37" t="s">
        <v>49</v>
      </c>
      <c r="C83" s="36">
        <v>54214.341999999997</v>
      </c>
      <c r="D83" s="36">
        <v>2.9999999999999997E-4</v>
      </c>
      <c r="E83" s="1">
        <f>+(C83-C$7)/C$8</f>
        <v>18586.003172761906</v>
      </c>
      <c r="F83" s="1">
        <f>ROUND(2*E83,0)/2</f>
        <v>18586</v>
      </c>
      <c r="G83" s="1">
        <f>+C83-(C$7+F83*C$8)</f>
        <v>4.3341999116819352E-4</v>
      </c>
      <c r="K83" s="1">
        <f>+G83</f>
        <v>4.3341999116819352E-4</v>
      </c>
      <c r="O83" s="1">
        <f ca="1">+C$11+C$12*$F83</f>
        <v>1.5578264652992441E-4</v>
      </c>
      <c r="Q83" s="56">
        <f>+C83-15018.5</f>
        <v>39195.841999999997</v>
      </c>
    </row>
    <row r="84" spans="1:17" ht="12" customHeight="1">
      <c r="A84" s="36" t="s">
        <v>59</v>
      </c>
      <c r="B84" s="37" t="s">
        <v>49</v>
      </c>
      <c r="C84" s="36">
        <v>54214.478499999997</v>
      </c>
      <c r="D84" s="36">
        <v>5.9999999999999995E-4</v>
      </c>
      <c r="E84" s="1">
        <f>+(C84-C$7)/C$8</f>
        <v>18587.002392930961</v>
      </c>
      <c r="F84" s="1">
        <f>ROUND(2*E84,0)/2</f>
        <v>18587</v>
      </c>
      <c r="G84" s="1">
        <f>+C84-(C$7+F84*C$8)</f>
        <v>3.2688999635865912E-4</v>
      </c>
      <c r="K84" s="1">
        <f>+G84</f>
        <v>3.2688999635865912E-4</v>
      </c>
      <c r="O84" s="1">
        <f ca="1">+C$11+C$12*$F84</f>
        <v>1.5581216968658913E-4</v>
      </c>
      <c r="Q84" s="56">
        <f>+C84-15018.5</f>
        <v>39195.978499999997</v>
      </c>
    </row>
    <row r="85" spans="1:17" ht="12" customHeight="1">
      <c r="A85" s="57" t="s">
        <v>391</v>
      </c>
      <c r="B85" s="58" t="s">
        <v>49</v>
      </c>
      <c r="C85" s="59">
        <v>54224.450509999879</v>
      </c>
      <c r="D85" s="60">
        <v>4.2999999999999999E-4</v>
      </c>
      <c r="E85" s="1">
        <f>+(C85-C$7)/C$8</f>
        <v>18660.000440680811</v>
      </c>
      <c r="F85" s="1">
        <f>ROUND(2*E85,0)/2</f>
        <v>18660</v>
      </c>
      <c r="G85" s="1">
        <f>+C85-(C$7+F85*C$8)</f>
        <v>6.0199876315891743E-5</v>
      </c>
      <c r="K85" s="1">
        <f>+G85</f>
        <v>6.0199876315891743E-5</v>
      </c>
      <c r="O85" s="1">
        <f ca="1">+C$11+C$12*$F85</f>
        <v>1.5796736012311396E-4</v>
      </c>
      <c r="Q85" s="56">
        <f>+C85-15018.5</f>
        <v>39205.950509999879</v>
      </c>
    </row>
    <row r="86" spans="1:17" ht="12" customHeight="1">
      <c r="A86" s="57" t="s">
        <v>391</v>
      </c>
      <c r="B86" s="58" t="s">
        <v>49</v>
      </c>
      <c r="C86" s="59">
        <v>54473.347800000105</v>
      </c>
      <c r="D86" s="60">
        <v>3.8000000000000002E-4</v>
      </c>
      <c r="E86" s="1">
        <f>+(C86-C$7)/C$8</f>
        <v>20482.001848667867</v>
      </c>
      <c r="F86" s="1">
        <f>ROUND(2*E86,0)/2</f>
        <v>20482</v>
      </c>
      <c r="G86" s="1">
        <f>+C86-(C$7+F86*C$8)</f>
        <v>2.5254009960917756E-4</v>
      </c>
      <c r="K86" s="1">
        <f>+G86</f>
        <v>2.5254009960917756E-4</v>
      </c>
      <c r="O86" s="1">
        <f ca="1">+C$11+C$12*$F86</f>
        <v>2.1175855156624037E-4</v>
      </c>
      <c r="Q86" s="56">
        <f>+C86-15018.5</f>
        <v>39454.847800000105</v>
      </c>
    </row>
    <row r="87" spans="1:17" ht="12" customHeight="1">
      <c r="A87" s="36" t="s">
        <v>59</v>
      </c>
      <c r="B87" s="37" t="s">
        <v>49</v>
      </c>
      <c r="C87" s="36">
        <v>54544.383099999999</v>
      </c>
      <c r="D87" s="36">
        <v>1E-4</v>
      </c>
      <c r="E87" s="1">
        <f>+(C87-C$7)/C$8</f>
        <v>21002.001148846961</v>
      </c>
      <c r="F87" s="1">
        <f>ROUND(2*E87,0)/2</f>
        <v>21002</v>
      </c>
      <c r="G87" s="1">
        <f>+C87-(C$7+F87*C$8)</f>
        <v>1.569399973959662E-4</v>
      </c>
      <c r="K87" s="1">
        <f>+G87</f>
        <v>1.569399973959662E-4</v>
      </c>
      <c r="O87" s="1">
        <f ca="1">+C$11+C$12*$F87</f>
        <v>2.2711059303189674E-4</v>
      </c>
      <c r="Q87" s="56">
        <f>+C87-15018.5</f>
        <v>39525.883099999999</v>
      </c>
    </row>
    <row r="88" spans="1:17" ht="12" customHeight="1">
      <c r="A88" s="36" t="s">
        <v>59</v>
      </c>
      <c r="B88" s="37" t="s">
        <v>49</v>
      </c>
      <c r="C88" s="36">
        <v>54544.5196</v>
      </c>
      <c r="D88" s="36">
        <v>1E-4</v>
      </c>
      <c r="E88" s="1">
        <f>+(C88-C$7)/C$8</f>
        <v>21003.000369016012</v>
      </c>
      <c r="F88" s="1">
        <f>ROUND(2*E88,0)/2</f>
        <v>21003</v>
      </c>
      <c r="G88" s="1">
        <f>+C88-(C$7+F88*C$8)</f>
        <v>5.0409995310474187E-5</v>
      </c>
      <c r="K88" s="1">
        <f>+G88</f>
        <v>5.0409995310474187E-5</v>
      </c>
      <c r="O88" s="1">
        <f ca="1">+C$11+C$12*$F88</f>
        <v>2.2714011618856145E-4</v>
      </c>
      <c r="Q88" s="56">
        <f>+C88-15018.5</f>
        <v>39526.0196</v>
      </c>
    </row>
    <row r="89" spans="1:17" ht="12" customHeight="1">
      <c r="A89" s="36" t="s">
        <v>59</v>
      </c>
      <c r="B89" s="37" t="s">
        <v>49</v>
      </c>
      <c r="C89" s="36">
        <v>54544.656300000002</v>
      </c>
      <c r="D89" s="36">
        <v>2.0000000000000001E-4</v>
      </c>
      <c r="E89" s="1">
        <f>+(C89-C$7)/C$8</f>
        <v>21004.001053243941</v>
      </c>
      <c r="F89" s="1">
        <f>ROUND(2*E89,0)/2</f>
        <v>21004</v>
      </c>
      <c r="G89" s="1">
        <f>+C89-(C$7+F89*C$8)</f>
        <v>1.4388000272447243E-4</v>
      </c>
      <c r="K89" s="1">
        <f>+G89</f>
        <v>1.4388000272447243E-4</v>
      </c>
      <c r="O89" s="1">
        <f ca="1">+C$11+C$12*$F89</f>
        <v>2.2716963934522617E-4</v>
      </c>
      <c r="Q89" s="56">
        <f>+C89-15018.5</f>
        <v>39526.156300000002</v>
      </c>
    </row>
    <row r="90" spans="1:17" ht="12" customHeight="1">
      <c r="A90" s="57" t="s">
        <v>391</v>
      </c>
      <c r="B90" s="58" t="s">
        <v>49</v>
      </c>
      <c r="C90" s="59">
        <v>54564.464660000056</v>
      </c>
      <c r="D90" s="60">
        <v>2.0000000000000001E-4</v>
      </c>
      <c r="E90" s="1">
        <f>+(C90-C$7)/C$8</f>
        <v>21149.004077623915</v>
      </c>
      <c r="F90" s="1">
        <f>ROUND(2*E90,0)/2</f>
        <v>21149</v>
      </c>
      <c r="G90" s="1">
        <f>+C90-(C$7+F90*C$8)</f>
        <v>5.5703005637042224E-4</v>
      </c>
      <c r="K90" s="1">
        <f>+G90</f>
        <v>5.5703005637042224E-4</v>
      </c>
      <c r="O90" s="1">
        <f ca="1">+C$11+C$12*$F90</f>
        <v>2.3145049706161112E-4</v>
      </c>
      <c r="Q90" s="56">
        <f>+C90-15018.5</f>
        <v>39545.964660000056</v>
      </c>
    </row>
    <row r="91" spans="1:17" ht="12" customHeight="1">
      <c r="A91" s="29" t="s">
        <v>60</v>
      </c>
      <c r="B91" s="30" t="s">
        <v>49</v>
      </c>
      <c r="C91" s="31">
        <v>54571.9781</v>
      </c>
      <c r="D91" s="10"/>
      <c r="E91" s="1">
        <f>+(C91-C$7)/C$8</f>
        <v>21204.004669469297</v>
      </c>
      <c r="F91" s="1">
        <f>ROUND(2*E91,0)/2</f>
        <v>21204</v>
      </c>
      <c r="G91" s="1">
        <f>+C91-(C$7+F91*C$8)</f>
        <v>6.3787999533815309E-4</v>
      </c>
      <c r="K91" s="1">
        <f>+G91</f>
        <v>6.3787999533815309E-4</v>
      </c>
      <c r="O91" s="1">
        <f ca="1">+C$11+C$12*$F91</f>
        <v>2.330742706781709E-4</v>
      </c>
      <c r="Q91" s="56">
        <f>+C91-15018.5</f>
        <v>39553.4781</v>
      </c>
    </row>
    <row r="92" spans="1:17" ht="12" customHeight="1">
      <c r="A92" s="29" t="s">
        <v>60</v>
      </c>
      <c r="B92" s="30" t="s">
        <v>49</v>
      </c>
      <c r="C92" s="31">
        <v>54575.939299999998</v>
      </c>
      <c r="D92" s="10"/>
      <c r="E92" s="1">
        <f>+(C92-C$7)/C$8</f>
        <v>21233.0018191663</v>
      </c>
      <c r="F92" s="1">
        <f>ROUND(2*E92,0)/2</f>
        <v>21233</v>
      </c>
      <c r="G92" s="1">
        <f>+C92-(C$7+F92*C$8)</f>
        <v>2.4850999761838466E-4</v>
      </c>
      <c r="K92" s="1">
        <f>+G92</f>
        <v>2.4850999761838466E-4</v>
      </c>
      <c r="O92" s="1">
        <f ca="1">+C$11+C$12*$F92</f>
        <v>2.3393044222144791E-4</v>
      </c>
      <c r="Q92" s="56">
        <f>+C92-15018.5</f>
        <v>39557.439299999998</v>
      </c>
    </row>
    <row r="93" spans="1:17" ht="12" customHeight="1">
      <c r="A93" s="29" t="s">
        <v>60</v>
      </c>
      <c r="B93" s="30" t="s">
        <v>49</v>
      </c>
      <c r="C93" s="31">
        <v>54576.076399999998</v>
      </c>
      <c r="D93" s="10"/>
      <c r="E93" s="1">
        <f>+(C93-C$7)/C$8</f>
        <v>21234.005431511916</v>
      </c>
      <c r="F93" s="1">
        <f>ROUND(2*E93,0)/2</f>
        <v>21234</v>
      </c>
      <c r="G93" s="1">
        <f>+C93-(C$7+F93*C$8)</f>
        <v>7.4197999492753297E-4</v>
      </c>
      <c r="K93" s="1">
        <f>+G93</f>
        <v>7.4197999492753297E-4</v>
      </c>
      <c r="O93" s="1">
        <f ca="1">+C$11+C$12*$F93</f>
        <v>2.3395996537811263E-4</v>
      </c>
      <c r="Q93" s="56">
        <f>+C93-15018.5</f>
        <v>39557.576399999998</v>
      </c>
    </row>
    <row r="94" spans="1:17" ht="12" customHeight="1">
      <c r="A94" s="29" t="s">
        <v>60</v>
      </c>
      <c r="B94" s="30" t="s">
        <v>49</v>
      </c>
      <c r="C94" s="31">
        <v>54577.988299999997</v>
      </c>
      <c r="D94" s="10"/>
      <c r="E94" s="1">
        <f>+(C94-C$7)/C$8</f>
        <v>21248.001102143469</v>
      </c>
      <c r="F94" s="1">
        <f>ROUND(2*E94,0)/2</f>
        <v>21248</v>
      </c>
      <c r="G94" s="1">
        <f>+C94-(C$7+F94*C$8)</f>
        <v>1.5055999392643571E-4</v>
      </c>
      <c r="K94" s="1">
        <f>+G94</f>
        <v>1.5055999392643571E-4</v>
      </c>
      <c r="O94" s="1">
        <f ca="1">+C$11+C$12*$F94</f>
        <v>2.3437328957141872E-4</v>
      </c>
      <c r="Q94" s="56">
        <f>+C94-15018.5</f>
        <v>39559.488299999997</v>
      </c>
    </row>
    <row r="95" spans="1:17" ht="12" customHeight="1">
      <c r="A95" s="29" t="s">
        <v>60</v>
      </c>
      <c r="B95" s="30" t="s">
        <v>49</v>
      </c>
      <c r="C95" s="31">
        <v>54578.124900000003</v>
      </c>
      <c r="D95" s="10"/>
      <c r="E95" s="1">
        <f>+(C95-C$7)/C$8</f>
        <v>21249.001054341985</v>
      </c>
      <c r="F95" s="1">
        <f>ROUND(2*E95,0)/2</f>
        <v>21249</v>
      </c>
      <c r="G95" s="1">
        <f>+C95-(C$7+F95*C$8)</f>
        <v>1.4403000386664644E-4</v>
      </c>
      <c r="K95" s="1">
        <f>+G95</f>
        <v>1.4403000386664644E-4</v>
      </c>
      <c r="O95" s="1">
        <f ca="1">+C$11+C$12*$F95</f>
        <v>2.3440281272808344E-4</v>
      </c>
      <c r="Q95" s="56">
        <f>+C95-15018.5</f>
        <v>39559.624900000003</v>
      </c>
    </row>
    <row r="96" spans="1:17" ht="12" customHeight="1">
      <c r="A96" s="29" t="s">
        <v>60</v>
      </c>
      <c r="B96" s="30" t="s">
        <v>49</v>
      </c>
      <c r="C96" s="31">
        <v>54578.945200000002</v>
      </c>
      <c r="D96" s="10"/>
      <c r="E96" s="1">
        <f>+(C96-C$7)/C$8</f>
        <v>21255.005891738845</v>
      </c>
      <c r="F96" s="1">
        <f>ROUND(2*E96,0)/2</f>
        <v>21255</v>
      </c>
      <c r="G96" s="1">
        <f>+C96-(C$7+F96*C$8)</f>
        <v>8.0485000216867775E-4</v>
      </c>
      <c r="K96" s="1">
        <f>+G96</f>
        <v>8.0485000216867775E-4</v>
      </c>
      <c r="O96" s="1">
        <f ca="1">+C$11+C$12*$F96</f>
        <v>2.3457995166807183E-4</v>
      </c>
      <c r="Q96" s="56">
        <f>+C96-15018.5</f>
        <v>39560.445200000002</v>
      </c>
    </row>
    <row r="97" spans="1:21" ht="12" customHeight="1">
      <c r="A97" s="29" t="s">
        <v>60</v>
      </c>
      <c r="B97" s="30" t="s">
        <v>49</v>
      </c>
      <c r="C97" s="31">
        <v>54579.081200000001</v>
      </c>
      <c r="D97" s="10"/>
      <c r="E97" s="1">
        <f>+(C97-C$7)/C$8</f>
        <v>21256.001451760749</v>
      </c>
      <c r="F97" s="1">
        <f>ROUND(2*E97,0)/2</f>
        <v>21256</v>
      </c>
      <c r="G97" s="1">
        <f>+C97-(C$7+F97*C$8)</f>
        <v>1.9831999816233292E-4</v>
      </c>
      <c r="K97" s="1">
        <f>+G97</f>
        <v>1.9831999816233292E-4</v>
      </c>
      <c r="O97" s="1">
        <f ca="1">+C$11+C$12*$F97</f>
        <v>2.3460947482473654E-4</v>
      </c>
      <c r="Q97" s="56">
        <f>+C97-15018.5</f>
        <v>39560.581200000001</v>
      </c>
    </row>
    <row r="98" spans="1:21" ht="12" customHeight="1">
      <c r="A98" s="57" t="s">
        <v>391</v>
      </c>
      <c r="B98" s="58" t="s">
        <v>49</v>
      </c>
      <c r="C98" s="59">
        <v>54580.447850000113</v>
      </c>
      <c r="D98" s="60">
        <v>3.3E-4</v>
      </c>
      <c r="E98" s="1">
        <f>+(C98-C$7)/C$8</f>
        <v>21266.005731937636</v>
      </c>
      <c r="F98" s="1">
        <f>ROUND(2*E98,0)/2</f>
        <v>21266</v>
      </c>
      <c r="G98" s="1">
        <f>+C98-(C$7+F98*C$8)</f>
        <v>7.8302011388586834E-4</v>
      </c>
      <c r="K98" s="1">
        <f>+G98</f>
        <v>7.8302011388586834E-4</v>
      </c>
      <c r="O98" s="1">
        <f ca="1">+C$11+C$12*$F98</f>
        <v>2.3490470639138378E-4</v>
      </c>
      <c r="Q98" s="56">
        <f>+C98-15018.5</f>
        <v>39561.947850000113</v>
      </c>
    </row>
    <row r="99" spans="1:21" ht="12" customHeight="1">
      <c r="A99" s="57" t="s">
        <v>391</v>
      </c>
      <c r="B99" s="58" t="s">
        <v>49</v>
      </c>
      <c r="C99" s="59">
        <v>54580.584329999983</v>
      </c>
      <c r="D99" s="60">
        <v>2.5999999999999998E-4</v>
      </c>
      <c r="E99" s="1">
        <f>+(C99-C$7)/C$8</f>
        <v>21267.004805699849</v>
      </c>
      <c r="F99" s="1">
        <f>ROUND(2*E99,0)/2</f>
        <v>21267</v>
      </c>
      <c r="G99" s="1">
        <f>+C99-(C$7+F99*C$8)</f>
        <v>6.5648998133838177E-4</v>
      </c>
      <c r="K99" s="1">
        <f>+G99</f>
        <v>6.5648998133838177E-4</v>
      </c>
      <c r="O99" s="1">
        <f ca="1">+C$11+C$12*$F99</f>
        <v>2.3493422954804849E-4</v>
      </c>
      <c r="Q99" s="56">
        <f>+C99-15018.5</f>
        <v>39562.084329999983</v>
      </c>
    </row>
    <row r="100" spans="1:21" ht="12" customHeight="1">
      <c r="A100" s="29" t="s">
        <v>60</v>
      </c>
      <c r="B100" s="30" t="s">
        <v>49</v>
      </c>
      <c r="C100" s="31">
        <v>54580.994200000001</v>
      </c>
      <c r="D100" s="10"/>
      <c r="E100" s="1">
        <f>+(C100-C$7)/C$8</f>
        <v>21270.005174716014</v>
      </c>
      <c r="F100" s="1">
        <f>ROUND(2*E100,0)/2</f>
        <v>21270</v>
      </c>
      <c r="G100" s="1">
        <f>+C100-(C$7+F100*C$8)</f>
        <v>7.068999984767288E-4</v>
      </c>
      <c r="K100" s="1">
        <f>+G100</f>
        <v>7.068999984767288E-4</v>
      </c>
      <c r="O100" s="1">
        <f ca="1">+C$11+C$12*$F100</f>
        <v>2.3502279901804263E-4</v>
      </c>
      <c r="Q100" s="56">
        <f>+C100-15018.5</f>
        <v>39562.494200000001</v>
      </c>
    </row>
    <row r="101" spans="1:21" ht="12" customHeight="1">
      <c r="A101" s="29" t="s">
        <v>60</v>
      </c>
      <c r="B101" s="30" t="s">
        <v>49</v>
      </c>
      <c r="C101" s="31">
        <v>54581.130499999999</v>
      </c>
      <c r="D101" s="10"/>
      <c r="E101" s="1">
        <f>+(C101-C$7)/C$8</f>
        <v>21271.002930826198</v>
      </c>
      <c r="F101" s="1">
        <f>ROUND(2*E101,0)/2</f>
        <v>21271</v>
      </c>
      <c r="G101" s="1">
        <f>+C101-(C$7+F101*C$8)</f>
        <v>4.0036999416770414E-4</v>
      </c>
      <c r="K101" s="1">
        <f>+G101</f>
        <v>4.0036999416770414E-4</v>
      </c>
      <c r="O101" s="1">
        <f ca="1">+C$11+C$12*$F101</f>
        <v>2.3505232217470735E-4</v>
      </c>
      <c r="Q101" s="56">
        <f>+C101-15018.5</f>
        <v>39562.630499999999</v>
      </c>
    </row>
    <row r="102" spans="1:21" ht="12" customHeight="1">
      <c r="A102" s="29" t="s">
        <v>60</v>
      </c>
      <c r="B102" s="30" t="s">
        <v>49</v>
      </c>
      <c r="C102" s="31">
        <v>54583.999300000003</v>
      </c>
      <c r="D102" s="10"/>
      <c r="E102" s="1">
        <f>+(C102-C$7)/C$8</f>
        <v>21292.003391053127</v>
      </c>
      <c r="F102" s="1">
        <f>ROUND(2*E102,0)/2</f>
        <v>21292</v>
      </c>
      <c r="G102" s="1">
        <f>+C102-(C$7+F102*C$8)</f>
        <v>4.6324000140884891E-4</v>
      </c>
      <c r="K102" s="1">
        <f>+G102</f>
        <v>4.6324000140884891E-4</v>
      </c>
      <c r="O102" s="1">
        <f ca="1">+C$11+C$12*$F102</f>
        <v>2.3567230846466655E-4</v>
      </c>
      <c r="Q102" s="56">
        <f>+C102-15018.5</f>
        <v>39565.499300000003</v>
      </c>
    </row>
    <row r="103" spans="1:21" ht="12" customHeight="1">
      <c r="A103" s="29" t="s">
        <v>60</v>
      </c>
      <c r="B103" s="30" t="s">
        <v>49</v>
      </c>
      <c r="C103" s="31">
        <v>54586.048000000003</v>
      </c>
      <c r="D103" s="10"/>
      <c r="E103" s="1">
        <f>+(C103-C$7)/C$8</f>
        <v>21307.000477942012</v>
      </c>
      <c r="F103" s="1">
        <f>ROUND(2*E103,0)/2</f>
        <v>21307</v>
      </c>
      <c r="G103" s="1">
        <f>+C103-(C$7+F103*C$8)</f>
        <v>6.5289998019579798E-5</v>
      </c>
      <c r="K103" s="1">
        <f>+G103</f>
        <v>6.5289998019579798E-5</v>
      </c>
      <c r="O103" s="1">
        <f ca="1">+C$11+C$12*$F103</f>
        <v>2.3611515581463746E-4</v>
      </c>
      <c r="Q103" s="56">
        <f>+C103-15018.5</f>
        <v>39567.548000000003</v>
      </c>
    </row>
    <row r="104" spans="1:21" ht="12" customHeight="1">
      <c r="A104" s="29" t="s">
        <v>60</v>
      </c>
      <c r="B104" s="30" t="s">
        <v>49</v>
      </c>
      <c r="C104" s="31">
        <v>54587.0046</v>
      </c>
      <c r="D104" s="10"/>
      <c r="E104" s="1">
        <f>+(C104-C$7)/C$8</f>
        <v>21314.003071449057</v>
      </c>
      <c r="F104" s="1">
        <f>ROUND(2*E104,0)/2</f>
        <v>21314</v>
      </c>
      <c r="G104" s="1">
        <f>+C104-(C$7+F104*C$8)</f>
        <v>4.1957999928854406E-4</v>
      </c>
      <c r="K104" s="1">
        <f>+G104</f>
        <v>4.1957999928854406E-4</v>
      </c>
      <c r="O104" s="1">
        <f ca="1">+C$11+C$12*$F104</f>
        <v>2.3632181791129046E-4</v>
      </c>
      <c r="Q104" s="56">
        <f>+C104-15018.5</f>
        <v>39568.5046</v>
      </c>
    </row>
    <row r="105" spans="1:21" ht="12" customHeight="1">
      <c r="A105" s="57" t="s">
        <v>391</v>
      </c>
      <c r="B105" s="58" t="s">
        <v>49</v>
      </c>
      <c r="C105" s="59">
        <v>54588.371040000115</v>
      </c>
      <c r="D105" s="60">
        <v>2.7999999999999998E-4</v>
      </c>
      <c r="E105" s="1">
        <f>+(C105-C$7)/C$8</f>
        <v>21324.005814364162</v>
      </c>
      <c r="F105" s="1">
        <f>ROUND(2*E105,0)/2</f>
        <v>21324</v>
      </c>
      <c r="G105" s="1">
        <f>+C105-(C$7+F105*C$8)</f>
        <v>7.9428010940318927E-4</v>
      </c>
      <c r="K105" s="1">
        <f>+G105</f>
        <v>7.9428010940318927E-4</v>
      </c>
      <c r="O105" s="1">
        <f ca="1">+C$11+C$12*$F105</f>
        <v>2.366170494779377E-4</v>
      </c>
      <c r="Q105" s="56">
        <f>+C105-15018.5</f>
        <v>39569.871040000115</v>
      </c>
    </row>
    <row r="106" spans="1:21" ht="12" customHeight="1">
      <c r="A106" s="57" t="s">
        <v>391</v>
      </c>
      <c r="B106" s="58" t="s">
        <v>49</v>
      </c>
      <c r="C106" s="59">
        <v>54588.507110000122</v>
      </c>
      <c r="D106" s="60">
        <v>1.9000000000000001E-4</v>
      </c>
      <c r="E106" s="1">
        <f>+(C106-C$7)/C$8</f>
        <v>21325.001886806727</v>
      </c>
      <c r="F106" s="1">
        <f>ROUND(2*E106,0)/2</f>
        <v>21325</v>
      </c>
      <c r="G106" s="1">
        <f>+C106-(C$7+F106*C$8)</f>
        <v>2.5775012181838974E-4</v>
      </c>
      <c r="K106" s="1">
        <f>+G106</f>
        <v>2.5775012181838974E-4</v>
      </c>
      <c r="O106" s="1">
        <f ca="1">+C$11+C$12*$F106</f>
        <v>2.3664657263460241E-4</v>
      </c>
      <c r="Q106" s="56">
        <f>+C106-15018.5</f>
        <v>39570.007110000122</v>
      </c>
    </row>
    <row r="107" spans="1:21" ht="12" customHeight="1">
      <c r="A107" s="29" t="s">
        <v>60</v>
      </c>
      <c r="B107" s="30" t="s">
        <v>49</v>
      </c>
      <c r="C107" s="31">
        <v>54593.015200000002</v>
      </c>
      <c r="D107" s="10"/>
      <c r="E107" s="1">
        <f>+(C107-C$7)/C$8</f>
        <v>21358.00243224097</v>
      </c>
      <c r="F107" s="1">
        <f>ROUND(2*E107,0)/2</f>
        <v>21358</v>
      </c>
      <c r="G107" s="1">
        <f>+C107-(C$7+F107*C$8)</f>
        <v>3.3226000232389197E-4</v>
      </c>
      <c r="K107" s="1">
        <f>+G107</f>
        <v>3.3226000232389197E-4</v>
      </c>
      <c r="O107" s="1">
        <f ca="1">+C$11+C$12*$F107</f>
        <v>2.3762083680453828E-4</v>
      </c>
      <c r="Q107" s="56">
        <f>+C107-15018.5</f>
        <v>39574.515200000002</v>
      </c>
    </row>
    <row r="108" spans="1:21" ht="12" customHeight="1">
      <c r="A108" s="57" t="s">
        <v>391</v>
      </c>
      <c r="B108" s="58" t="s">
        <v>49</v>
      </c>
      <c r="C108" s="59">
        <v>54593.424879999831</v>
      </c>
      <c r="D108" s="60">
        <v>2.2000000000000001E-4</v>
      </c>
      <c r="E108" s="1">
        <f>+(C108-C$7)/C$8</f>
        <v>21361.001410399847</v>
      </c>
      <c r="F108" s="1">
        <f>ROUND(2*E108,0)/2</f>
        <v>21361</v>
      </c>
      <c r="G108" s="1">
        <f>+C108-(C$7+F108*C$8)</f>
        <v>1.9266983144916594E-4</v>
      </c>
      <c r="K108" s="1">
        <f>+G108</f>
        <v>1.9266983144916594E-4</v>
      </c>
      <c r="O108" s="1">
        <f ca="1">+C$11+C$12*$F108</f>
        <v>2.3770940627453253E-4</v>
      </c>
      <c r="Q108" s="56">
        <f>+C108-15018.5</f>
        <v>39574.924879999831</v>
      </c>
    </row>
    <row r="109" spans="1:21" ht="12" customHeight="1">
      <c r="A109" s="29" t="s">
        <v>60</v>
      </c>
      <c r="B109" s="30" t="s">
        <v>49</v>
      </c>
      <c r="C109" s="31">
        <v>54593.971700000002</v>
      </c>
      <c r="D109" s="10"/>
      <c r="E109" s="1">
        <f>+(C109-C$7)/C$8</f>
        <v>21365.004293718604</v>
      </c>
      <c r="F109" s="1">
        <f>ROUND(2*E109,0)/2</f>
        <v>21365</v>
      </c>
      <c r="G109" s="1">
        <f>+C109-(C$7+F109*C$8)</f>
        <v>5.865499988431111E-4</v>
      </c>
      <c r="K109" s="1">
        <f>+G109</f>
        <v>5.865499988431111E-4</v>
      </c>
      <c r="O109" s="1">
        <f ca="1">+C$11+C$12*$F109</f>
        <v>2.3782749890119138E-4</v>
      </c>
      <c r="Q109" s="56">
        <f>+C109-15018.5</f>
        <v>39575.471700000002</v>
      </c>
    </row>
    <row r="110" spans="1:21" ht="12" customHeight="1">
      <c r="A110" s="25" t="s">
        <v>61</v>
      </c>
      <c r="B110" s="26" t="s">
        <v>49</v>
      </c>
      <c r="C110" s="25">
        <v>54595.4735</v>
      </c>
      <c r="D110" s="25">
        <v>4.0000000000000002E-4</v>
      </c>
      <c r="E110" s="1">
        <f>+(C110-C$7)/C$8</f>
        <v>21375.997911666429</v>
      </c>
      <c r="F110" s="1">
        <f>ROUND(2*E110,0)/2</f>
        <v>21376</v>
      </c>
      <c r="G110" s="1">
        <f>+C110-(C$7+F110*C$8)</f>
        <v>-2.8528000257210806E-4</v>
      </c>
      <c r="J110" s="1">
        <f>+G110</f>
        <v>-2.8528000257210806E-4</v>
      </c>
      <c r="O110" s="1">
        <f ca="1">+C$11+C$12*$F110</f>
        <v>2.3815225362450334E-4</v>
      </c>
      <c r="Q110" s="56">
        <f>+C110-15018.5</f>
        <v>39576.9735</v>
      </c>
    </row>
    <row r="111" spans="1:21" ht="12" customHeight="1">
      <c r="A111" s="57" t="s">
        <v>391</v>
      </c>
      <c r="B111" s="58" t="s">
        <v>49</v>
      </c>
      <c r="C111" s="59">
        <v>54596.430920000188</v>
      </c>
      <c r="D111" s="60">
        <v>3.3E-4</v>
      </c>
      <c r="E111" s="1">
        <f>+(C111-C$7)/C$8</f>
        <v>21383.006507816175</v>
      </c>
      <c r="F111" s="1">
        <f>ROUND(2*E111,0)/2</f>
        <v>21383</v>
      </c>
      <c r="G111" s="1">
        <f>+C111-(C$7+F111*C$8)</f>
        <v>8.8901018898468465E-4</v>
      </c>
      <c r="K111" s="1">
        <f>+G111</f>
        <v>8.8901018898468465E-4</v>
      </c>
      <c r="O111" s="1">
        <f ca="1">+C$11+C$12*$F111</f>
        <v>2.3835891572115644E-4</v>
      </c>
      <c r="Q111" s="56">
        <f>+C111-15018.5</f>
        <v>39577.930920000188</v>
      </c>
    </row>
    <row r="112" spans="1:21" ht="12" customHeight="1">
      <c r="A112" s="25" t="s">
        <v>61</v>
      </c>
      <c r="B112" s="26" t="s">
        <v>49</v>
      </c>
      <c r="C112" s="25">
        <v>54598.481200000002</v>
      </c>
      <c r="D112" s="25">
        <v>1E-4</v>
      </c>
      <c r="E112" s="1">
        <f>+(C112-C$7)/C$8</f>
        <v>21398.015160768664</v>
      </c>
      <c r="F112" s="1">
        <f>ROUND(2*E112,0)/2</f>
        <v>21398</v>
      </c>
      <c r="O112" s="1">
        <f ca="1">+C$11+C$12*$F112</f>
        <v>2.3880176307112725E-4</v>
      </c>
      <c r="Q112" s="56">
        <f>+C112-15018.5</f>
        <v>39579.981200000002</v>
      </c>
      <c r="U112" s="1">
        <f>+C112-(C$7+F112*C$8)</f>
        <v>2.071060000162106E-3</v>
      </c>
    </row>
    <row r="113" spans="1:21" ht="12" customHeight="1">
      <c r="A113" s="25" t="s">
        <v>62</v>
      </c>
      <c r="B113" s="26" t="s">
        <v>49</v>
      </c>
      <c r="C113" s="25">
        <v>54863.906000000003</v>
      </c>
      <c r="D113" s="25">
        <v>1E-3</v>
      </c>
      <c r="E113" s="1">
        <f>+(C113-C$7)/C$8</f>
        <v>23341.00280564919</v>
      </c>
      <c r="F113" s="1">
        <f>ROUND(2*E113,0)/2</f>
        <v>23341</v>
      </c>
      <c r="G113" s="1">
        <f>+C113-(C$7+F113*C$8)</f>
        <v>3.8327000220306218E-4</v>
      </c>
      <c r="K113" s="1">
        <f>+G113</f>
        <v>3.8327000220306218E-4</v>
      </c>
      <c r="O113" s="1">
        <f ca="1">+C$11+C$12*$F113</f>
        <v>2.9616525647068527E-4</v>
      </c>
      <c r="Q113" s="56">
        <f>+C113-15018.5</f>
        <v>39845.406000000003</v>
      </c>
    </row>
    <row r="114" spans="1:21" ht="12" customHeight="1">
      <c r="A114" s="57" t="s">
        <v>391</v>
      </c>
      <c r="B114" s="58" t="s">
        <v>49</v>
      </c>
      <c r="C114" s="59">
        <v>54884.397229999769</v>
      </c>
      <c r="D114" s="60">
        <v>2.4000000000000001E-4</v>
      </c>
      <c r="E114" s="1">
        <f>+(C114-C$7)/C$8</f>
        <v>23491.004639381201</v>
      </c>
      <c r="F114" s="1">
        <f>ROUND(2*E114,0)/2</f>
        <v>23491</v>
      </c>
      <c r="G114" s="1">
        <f>+C114-(C$7+F114*C$8)</f>
        <v>6.3376977050211281E-4</v>
      </c>
      <c r="K114" s="1">
        <f>+G114</f>
        <v>6.3376977050211281E-4</v>
      </c>
      <c r="O114" s="1">
        <f ca="1">+C$11+C$12*$F114</f>
        <v>3.0059372997039391E-4</v>
      </c>
      <c r="Q114" s="56">
        <f>+C114-15018.5</f>
        <v>39865.897229999769</v>
      </c>
    </row>
    <row r="115" spans="1:21" ht="12" customHeight="1">
      <c r="A115" s="57" t="s">
        <v>391</v>
      </c>
      <c r="B115" s="58" t="s">
        <v>49</v>
      </c>
      <c r="C115" s="59">
        <v>54892.320090000052</v>
      </c>
      <c r="D115" s="60">
        <v>2.5000000000000001E-4</v>
      </c>
      <c r="E115" s="1">
        <f>+(C115-C$7)/C$8</f>
        <v>23549.00230611267</v>
      </c>
      <c r="F115" s="1">
        <f>ROUND(2*E115,0)/2</f>
        <v>23549</v>
      </c>
      <c r="G115" s="1">
        <f>+C115-(C$7+F115*C$8)</f>
        <v>3.1503004720434546E-4</v>
      </c>
      <c r="K115" s="1">
        <f>+G115</f>
        <v>3.1503004720434546E-4</v>
      </c>
      <c r="O115" s="1">
        <f ca="1">+C$11+C$12*$F115</f>
        <v>3.0230607305694782E-4</v>
      </c>
      <c r="Q115" s="56">
        <f>+C115-15018.5</f>
        <v>39873.820090000052</v>
      </c>
    </row>
    <row r="116" spans="1:21" ht="12" customHeight="1">
      <c r="A116" s="38" t="s">
        <v>63</v>
      </c>
      <c r="B116" s="34" t="s">
        <v>49</v>
      </c>
      <c r="C116" s="35">
        <v>54910.352200000001</v>
      </c>
      <c r="D116" s="25">
        <v>1E-4</v>
      </c>
      <c r="E116" s="1">
        <f>+(C116-C$7)/C$8</f>
        <v>23681.002657779234</v>
      </c>
      <c r="F116" s="1">
        <f>ROUND(2*E116,0)/2</f>
        <v>23681</v>
      </c>
      <c r="G116" s="1">
        <f>+C116-(C$7+F116*C$8)</f>
        <v>3.63070001185406E-4</v>
      </c>
      <c r="K116" s="1">
        <f>+G116</f>
        <v>3.63070001185406E-4</v>
      </c>
      <c r="O116" s="1">
        <f ca="1">+C$11+C$12*$F116</f>
        <v>3.062031297366914E-4</v>
      </c>
      <c r="Q116" s="56">
        <f>+C116-15018.5</f>
        <v>39891.852200000001</v>
      </c>
    </row>
    <row r="117" spans="1:21" ht="12" customHeight="1">
      <c r="A117" s="38" t="s">
        <v>63</v>
      </c>
      <c r="B117" s="34" t="s">
        <v>49</v>
      </c>
      <c r="C117" s="35">
        <v>54910.488899999997</v>
      </c>
      <c r="D117" s="25">
        <v>1E-4</v>
      </c>
      <c r="E117" s="1">
        <f>+(C117-C$7)/C$8</f>
        <v>23682.003342007109</v>
      </c>
      <c r="F117" s="1">
        <f>ROUND(2*E117,0)/2</f>
        <v>23682</v>
      </c>
      <c r="G117" s="1">
        <f>+C117-(C$7+F117*C$8)</f>
        <v>4.5653999404748902E-4</v>
      </c>
      <c r="K117" s="1">
        <f>+G117</f>
        <v>4.5653999404748902E-4</v>
      </c>
      <c r="O117" s="1">
        <f ca="1">+C$11+C$12*$F117</f>
        <v>3.0623265289335611E-4</v>
      </c>
      <c r="Q117" s="56">
        <f>+C117-15018.5</f>
        <v>39891.988899999997</v>
      </c>
    </row>
    <row r="118" spans="1:21" ht="12" customHeight="1">
      <c r="A118" s="38" t="s">
        <v>63</v>
      </c>
      <c r="B118" s="34" t="s">
        <v>49</v>
      </c>
      <c r="C118" s="35">
        <v>54910.625399999997</v>
      </c>
      <c r="D118" s="25">
        <v>1E-4</v>
      </c>
      <c r="E118" s="1">
        <f>+(C118-C$7)/C$8</f>
        <v>23683.00256217616</v>
      </c>
      <c r="F118" s="1">
        <f>ROUND(2*E118,0)/2</f>
        <v>23683</v>
      </c>
      <c r="G118" s="1">
        <f>+C118-(C$7+F118*C$8)</f>
        <v>3.50009991961997E-4</v>
      </c>
      <c r="K118" s="1">
        <f>+G118</f>
        <v>3.50009991961997E-4</v>
      </c>
      <c r="O118" s="1">
        <f ca="1">+C$11+C$12*$F118</f>
        <v>3.0626217605002082E-4</v>
      </c>
      <c r="Q118" s="56">
        <f>+C118-15018.5</f>
        <v>39892.125399999997</v>
      </c>
    </row>
    <row r="119" spans="1:21" ht="12" customHeight="1">
      <c r="A119" s="57" t="s">
        <v>391</v>
      </c>
      <c r="B119" s="58" t="s">
        <v>49</v>
      </c>
      <c r="C119" s="59">
        <v>55239.300259999931</v>
      </c>
      <c r="D119" s="60">
        <v>2.1000000000000001E-4</v>
      </c>
      <c r="E119" s="1">
        <f>+(C119-C$7)/C$8</f>
        <v>26088.999259405304</v>
      </c>
      <c r="F119" s="1">
        <f>ROUND(2*E119,0)/2</f>
        <v>26089</v>
      </c>
      <c r="G119" s="1">
        <f>+C119-(C$7+F119*C$8)</f>
        <v>-1.0117007332155481E-4</v>
      </c>
      <c r="K119" s="1">
        <f>+G119</f>
        <v>-1.0117007332155481E-4</v>
      </c>
      <c r="O119" s="1">
        <f ca="1">+C$11+C$12*$F119</f>
        <v>3.7729489098534591E-4</v>
      </c>
      <c r="Q119" s="56">
        <f>+C119-15018.5</f>
        <v>40220.800259999931</v>
      </c>
    </row>
    <row r="120" spans="1:21" ht="12" customHeight="1">
      <c r="A120" s="36" t="s">
        <v>64</v>
      </c>
      <c r="B120" s="37" t="s">
        <v>49</v>
      </c>
      <c r="C120" s="36">
        <v>55260.336000000003</v>
      </c>
      <c r="D120" s="36">
        <v>4.0000000000000002E-4</v>
      </c>
      <c r="E120" s="1">
        <f>+(C120-C$7)/C$8</f>
        <v>26242.987066577276</v>
      </c>
      <c r="F120" s="1">
        <f>ROUND(2*E120,0)/2</f>
        <v>26243</v>
      </c>
      <c r="O120" s="1">
        <f ca="1">+C$11+C$12*$F120</f>
        <v>3.818414571117134E-4</v>
      </c>
      <c r="Q120" s="56">
        <f>+C120-15018.5</f>
        <v>40241.836000000003</v>
      </c>
      <c r="U120" s="1">
        <f>+C120-(C$7+F120*C$8)</f>
        <v>-1.7667900028754957E-3</v>
      </c>
    </row>
    <row r="121" spans="1:21" ht="12" customHeight="1">
      <c r="A121" s="57" t="s">
        <v>391</v>
      </c>
      <c r="B121" s="58" t="s">
        <v>49</v>
      </c>
      <c r="C121" s="59">
        <v>55263.343220000155</v>
      </c>
      <c r="D121" s="60">
        <v>1.3999999999999999E-4</v>
      </c>
      <c r="E121" s="1">
        <f>+(C121-C$7)/C$8</f>
        <v>26265.000801939357</v>
      </c>
      <c r="F121" s="1">
        <f>ROUND(2*E121,0)/2</f>
        <v>26265</v>
      </c>
      <c r="G121" s="1">
        <f>+C121-(C$7+F121*C$8)</f>
        <v>1.0955015022773296E-4</v>
      </c>
      <c r="K121" s="1">
        <f>+G121</f>
        <v>1.0955015022773296E-4</v>
      </c>
      <c r="O121" s="1">
        <f ca="1">+C$11+C$12*$F121</f>
        <v>3.8249096655833731E-4</v>
      </c>
      <c r="Q121" s="56">
        <f>+C121-15018.5</f>
        <v>40244.843220000155</v>
      </c>
    </row>
    <row r="122" spans="1:21" ht="12" customHeight="1">
      <c r="A122" s="57" t="s">
        <v>391</v>
      </c>
      <c r="B122" s="58" t="s">
        <v>49</v>
      </c>
      <c r="C122" s="59">
        <v>55270.310000000056</v>
      </c>
      <c r="D122" s="60">
        <v>1.2999999999999999E-4</v>
      </c>
      <c r="E122" s="1">
        <f>+(C122-C$7)/C$8</f>
        <v>26315.999681713995</v>
      </c>
      <c r="F122" s="1">
        <f>ROUND(2*E122,0)/2</f>
        <v>26316</v>
      </c>
      <c r="G122" s="1">
        <f>+C122-(C$7+F122*C$8)</f>
        <v>-4.3479943997226655E-5</v>
      </c>
      <c r="K122" s="1">
        <f>+G122</f>
        <v>-4.3479943997226655E-5</v>
      </c>
      <c r="O122" s="1">
        <f ca="1">+C$11+C$12*$F122</f>
        <v>3.8399664754823812E-4</v>
      </c>
      <c r="Q122" s="56">
        <f>+C122-15018.5</f>
        <v>40251.810000000056</v>
      </c>
    </row>
    <row r="123" spans="1:21" ht="12" customHeight="1">
      <c r="A123" s="57" t="s">
        <v>391</v>
      </c>
      <c r="B123" s="58" t="s">
        <v>49</v>
      </c>
      <c r="C123" s="59">
        <v>55278.370370000135</v>
      </c>
      <c r="D123" s="60">
        <v>1.7000000000000001E-4</v>
      </c>
      <c r="E123" s="1">
        <f>+(C123-C$7)/C$8</f>
        <v>26375.003962110248</v>
      </c>
      <c r="F123" s="1">
        <f>ROUND(2*E123,0)/2</f>
        <v>26375</v>
      </c>
      <c r="G123" s="1">
        <f>+C123-(C$7+F123*C$8)</f>
        <v>5.4125013411976397E-4</v>
      </c>
      <c r="K123" s="1">
        <f>+G123</f>
        <v>5.4125013411976397E-4</v>
      </c>
      <c r="O123" s="1">
        <f ca="1">+C$11+C$12*$F123</f>
        <v>3.8573851379145686E-4</v>
      </c>
      <c r="Q123" s="56">
        <f>+C123-15018.5</f>
        <v>40259.870370000135</v>
      </c>
    </row>
    <row r="124" spans="1:21" ht="12" customHeight="1">
      <c r="A124" s="57" t="s">
        <v>391</v>
      </c>
      <c r="B124" s="58" t="s">
        <v>49</v>
      </c>
      <c r="C124" s="59">
        <v>55627.399780000094</v>
      </c>
      <c r="D124" s="60">
        <v>1.7000000000000001E-4</v>
      </c>
      <c r="E124" s="1">
        <f>+(C124-C$7)/C$8</f>
        <v>28930.001955251275</v>
      </c>
      <c r="F124" s="1">
        <f>ROUND(2*E124,0)/2</f>
        <v>28930</v>
      </c>
      <c r="G124" s="1">
        <f>+C124-(C$7+F124*C$8)</f>
        <v>2.6710009115049616E-4</v>
      </c>
      <c r="K124" s="1">
        <f>+G124</f>
        <v>2.6710009115049616E-4</v>
      </c>
      <c r="O124" s="1">
        <f ca="1">+C$11+C$12*$F124</f>
        <v>4.6117017906982576E-4</v>
      </c>
      <c r="Q124" s="56">
        <f>+C124-15018.5</f>
        <v>40608.899780000094</v>
      </c>
    </row>
    <row r="125" spans="1:21" ht="12" customHeight="1">
      <c r="A125" s="57" t="s">
        <v>391</v>
      </c>
      <c r="B125" s="58" t="s">
        <v>49</v>
      </c>
      <c r="C125" s="59">
        <v>55628.356039999984</v>
      </c>
      <c r="D125" s="60">
        <v>2.0000000000000001E-4</v>
      </c>
      <c r="E125" s="1">
        <f>+(C125-C$7)/C$8</f>
        <v>28937.002059857474</v>
      </c>
      <c r="F125" s="1">
        <f>ROUND(2*E125,0)/2</f>
        <v>28937</v>
      </c>
      <c r="G125" s="1">
        <f>+C125-(C$7+F125*C$8)</f>
        <v>2.8138998459326103E-4</v>
      </c>
      <c r="K125" s="1">
        <f>+G125</f>
        <v>2.8138998459326103E-4</v>
      </c>
      <c r="O125" s="1">
        <f ca="1">+C$11+C$12*$F125</f>
        <v>4.6137684116647886E-4</v>
      </c>
      <c r="Q125" s="56">
        <f>+C125-15018.5</f>
        <v>40609.856039999984</v>
      </c>
    </row>
    <row r="126" spans="1:21" ht="12" customHeight="1">
      <c r="A126" s="57" t="s">
        <v>391</v>
      </c>
      <c r="B126" s="58" t="s">
        <v>49</v>
      </c>
      <c r="C126" s="59">
        <v>55629.312049999833</v>
      </c>
      <c r="D126" s="60">
        <v>2.9E-4</v>
      </c>
      <c r="E126" s="1">
        <f>+(C126-C$7)/C$8</f>
        <v>28944.000334389802</v>
      </c>
      <c r="F126" s="1">
        <f>ROUND(2*E126,0)/2</f>
        <v>28944</v>
      </c>
      <c r="G126" s="1">
        <f>+C126-(C$7+F126*C$8)</f>
        <v>4.5679829781875014E-5</v>
      </c>
      <c r="K126" s="1">
        <f>+G126</f>
        <v>4.5679829781875014E-5</v>
      </c>
      <c r="O126" s="1">
        <f ca="1">+C$11+C$12*$F126</f>
        <v>4.6158350326313196E-4</v>
      </c>
      <c r="Q126" s="56">
        <f>+C126-15018.5</f>
        <v>40610.812049999833</v>
      </c>
    </row>
    <row r="127" spans="1:21" ht="12" customHeight="1">
      <c r="A127" s="39" t="s">
        <v>65</v>
      </c>
      <c r="B127" s="26" t="s">
        <v>49</v>
      </c>
      <c r="C127" s="25">
        <v>55642.562250000003</v>
      </c>
      <c r="D127" s="25">
        <v>2.0000000000000001E-4</v>
      </c>
      <c r="E127" s="1">
        <f>+(C127-C$7)/C$8</f>
        <v>29040.995697643444</v>
      </c>
      <c r="F127" s="1">
        <f>ROUND(2*E127,0)/2</f>
        <v>29041</v>
      </c>
      <c r="G127" s="1">
        <f>+C127-(C$7+F127*C$8)</f>
        <v>-5.8772999909706414E-4</v>
      </c>
      <c r="K127" s="1">
        <f>+G127</f>
        <v>-5.8772999909706414E-4</v>
      </c>
      <c r="O127" s="1">
        <f ca="1">+C$11+C$12*$F127</f>
        <v>4.6444724945961013E-4</v>
      </c>
      <c r="Q127" s="56">
        <f>+C127-15018.5</f>
        <v>40624.062250000003</v>
      </c>
    </row>
    <row r="128" spans="1:21" ht="12" customHeight="1">
      <c r="A128" s="36" t="s">
        <v>66</v>
      </c>
      <c r="B128" s="37" t="s">
        <v>49</v>
      </c>
      <c r="C128" s="36">
        <v>55650.349199999997</v>
      </c>
      <c r="D128" s="36">
        <v>4.0000000000000002E-4</v>
      </c>
      <c r="E128" s="1">
        <f>+(C128-C$7)/C$8</f>
        <v>29097.998463177377</v>
      </c>
      <c r="F128" s="1">
        <f>ROUND(2*E128,0)/2</f>
        <v>29098</v>
      </c>
      <c r="G128" s="1">
        <f>+C128-(C$7+F128*C$8)</f>
        <v>-2.0994000806240365E-4</v>
      </c>
      <c r="J128" s="1">
        <f>+G128</f>
        <v>-2.0994000806240365E-4</v>
      </c>
      <c r="O128" s="1">
        <f ca="1">+C$11+C$12*$F128</f>
        <v>4.6613006938949934E-4</v>
      </c>
      <c r="Q128" s="56">
        <f>+C128-15018.5</f>
        <v>40631.849199999997</v>
      </c>
    </row>
    <row r="129" spans="1:21" ht="12" customHeight="1">
      <c r="A129" s="36" t="s">
        <v>66</v>
      </c>
      <c r="B129" s="37" t="s">
        <v>49</v>
      </c>
      <c r="C129" s="36">
        <v>55662.370999999999</v>
      </c>
      <c r="D129" s="36">
        <v>2.9999999999999997E-4</v>
      </c>
      <c r="E129" s="1">
        <f>+(C129-C$7)/C$8</f>
        <v>29186.001576937768</v>
      </c>
      <c r="F129" s="1">
        <f>ROUND(2*E129,0)/2</f>
        <v>29186</v>
      </c>
      <c r="G129" s="1">
        <f>+C129-(C$7+F129*C$8)</f>
        <v>2.1541999740293249E-4</v>
      </c>
      <c r="J129" s="1">
        <f>+G129</f>
        <v>2.1541999740293249E-4</v>
      </c>
      <c r="O129" s="1">
        <f ca="1">+C$11+C$12*$F129</f>
        <v>4.6872810717599498E-4</v>
      </c>
      <c r="Q129" s="56">
        <f>+C129-15018.5</f>
        <v>40643.870999999999</v>
      </c>
    </row>
    <row r="130" spans="1:21" ht="12" customHeight="1">
      <c r="A130" s="36" t="s">
        <v>66</v>
      </c>
      <c r="B130" s="37" t="s">
        <v>49</v>
      </c>
      <c r="C130" s="36">
        <v>55671.3874</v>
      </c>
      <c r="D130" s="36">
        <v>1.8E-3</v>
      </c>
      <c r="E130" s="1">
        <f>+(C130-C$7)/C$8</f>
        <v>29252.004278272769</v>
      </c>
      <c r="F130" s="1">
        <f>ROUND(2*E130,0)/2</f>
        <v>29252</v>
      </c>
      <c r="G130" s="1">
        <f>+C130-(C$7+F130*C$8)</f>
        <v>5.8444000023882836E-4</v>
      </c>
      <c r="J130" s="1">
        <f>+G130</f>
        <v>5.8444000023882836E-4</v>
      </c>
      <c r="O130" s="1">
        <f ca="1">+C$11+C$12*$F130</f>
        <v>4.7067663551586682E-4</v>
      </c>
      <c r="Q130" s="56">
        <f>+C130-15018.5</f>
        <v>40652.8874</v>
      </c>
    </row>
    <row r="131" spans="1:21" ht="12" customHeight="1">
      <c r="A131" s="36" t="s">
        <v>66</v>
      </c>
      <c r="B131" s="37" t="s">
        <v>49</v>
      </c>
      <c r="C131" s="36">
        <v>55674.392800000001</v>
      </c>
      <c r="D131" s="36">
        <v>1.8E-3</v>
      </c>
      <c r="E131" s="1">
        <f>+(C131-C$7)/C$8</f>
        <v>29274.004690698159</v>
      </c>
      <c r="F131" s="1">
        <f>ROUND(2*E131,0)/2</f>
        <v>29274</v>
      </c>
      <c r="G131" s="1">
        <f>+C131-(C$7+F131*C$8)</f>
        <v>6.4077999559231102E-4</v>
      </c>
      <c r="J131" s="1">
        <f>+G131</f>
        <v>6.4077999559231102E-4</v>
      </c>
      <c r="O131" s="1">
        <f ca="1">+C$11+C$12*$F131</f>
        <v>4.7132614496249073E-4</v>
      </c>
      <c r="Q131" s="56">
        <f>+C131-15018.5</f>
        <v>40655.892800000001</v>
      </c>
    </row>
    <row r="132" spans="1:21" ht="12" customHeight="1">
      <c r="A132" s="36" t="s">
        <v>66</v>
      </c>
      <c r="B132" s="37" t="s">
        <v>49</v>
      </c>
      <c r="C132" s="36">
        <v>55674.456599999998</v>
      </c>
      <c r="D132" s="36">
        <v>3.0000000000000001E-3</v>
      </c>
      <c r="E132" s="1">
        <f>+(C132-C$7)/C$8</f>
        <v>29274.471725473119</v>
      </c>
      <c r="F132" s="1">
        <f>ROUND(2*E132,0)/2</f>
        <v>29274.5</v>
      </c>
      <c r="O132" s="1">
        <f ca="1">+C$11+C$12*$F132</f>
        <v>4.7134090654082304E-4</v>
      </c>
      <c r="Q132" s="56">
        <f>+C132-15018.5</f>
        <v>40655.956599999998</v>
      </c>
      <c r="U132" s="1">
        <f>+C132-(C$7+F132*C$8)</f>
        <v>-3.8624850058113225E-3</v>
      </c>
    </row>
    <row r="133" spans="1:21" ht="12" customHeight="1">
      <c r="A133" s="36" t="s">
        <v>66</v>
      </c>
      <c r="B133" s="37" t="s">
        <v>49</v>
      </c>
      <c r="C133" s="36">
        <v>55674.5291</v>
      </c>
      <c r="D133" s="36">
        <v>1.1999999999999999E-3</v>
      </c>
      <c r="E133" s="1">
        <f>+(C133-C$7)/C$8</f>
        <v>29275.002446808343</v>
      </c>
      <c r="F133" s="1">
        <f>ROUND(2*E133,0)/2</f>
        <v>29275</v>
      </c>
      <c r="G133" s="1">
        <f>+C133-(C$7+F133*C$8)</f>
        <v>3.3424999855924398E-4</v>
      </c>
      <c r="J133" s="1">
        <f>+G133</f>
        <v>3.3424999855924398E-4</v>
      </c>
      <c r="O133" s="1">
        <f ca="1">+C$11+C$12*$F133</f>
        <v>4.7135566811915545E-4</v>
      </c>
      <c r="Q133" s="56">
        <f>+C133-15018.5</f>
        <v>40656.0291</v>
      </c>
    </row>
    <row r="134" spans="1:21" ht="12" customHeight="1">
      <c r="A134" s="36" t="s">
        <v>66</v>
      </c>
      <c r="B134" s="37" t="s">
        <v>49</v>
      </c>
      <c r="C134" s="36">
        <v>55688.386500000001</v>
      </c>
      <c r="D134" s="36">
        <v>2.8E-3</v>
      </c>
      <c r="E134" s="1">
        <f>+(C134-C$7)/C$8</f>
        <v>29376.442692746812</v>
      </c>
      <c r="F134" s="1">
        <f>ROUND(2*E134,0)/2</f>
        <v>29376.5</v>
      </c>
      <c r="O134" s="1">
        <f ca="1">+C$11+C$12*$F134</f>
        <v>4.7435226852062489E-4</v>
      </c>
      <c r="Q134" s="56">
        <f>+C134-15018.5</f>
        <v>40669.886500000001</v>
      </c>
      <c r="U134" s="1">
        <f>+C134-(C$7+F134*C$8)</f>
        <v>-7.8285449999384582E-3</v>
      </c>
    </row>
    <row r="135" spans="1:21" ht="12" customHeight="1">
      <c r="A135" s="36" t="s">
        <v>66</v>
      </c>
      <c r="B135" s="37" t="s">
        <v>49</v>
      </c>
      <c r="C135" s="36">
        <v>55688.462299999999</v>
      </c>
      <c r="D135" s="36">
        <v>1.1999999999999999E-3</v>
      </c>
      <c r="E135" s="1">
        <f>+(C135-C$7)/C$8</f>
        <v>29376.997571053133</v>
      </c>
      <c r="F135" s="1">
        <f>ROUND(2*E135,0)/2</f>
        <v>29377</v>
      </c>
      <c r="G135" s="1">
        <f>+C135-(C$7+F135*C$8)</f>
        <v>-3.3181000617332757E-4</v>
      </c>
      <c r="J135" s="1">
        <f>+G135</f>
        <v>-3.3181000617332757E-4</v>
      </c>
      <c r="O135" s="1">
        <f ca="1">+C$11+C$12*$F135</f>
        <v>4.743670300989573E-4</v>
      </c>
      <c r="Q135" s="56">
        <f>+C135-15018.5</f>
        <v>40669.962299999999</v>
      </c>
    </row>
    <row r="136" spans="1:21" ht="12" customHeight="1">
      <c r="A136" s="36" t="s">
        <v>66</v>
      </c>
      <c r="B136" s="37" t="s">
        <v>49</v>
      </c>
      <c r="C136" s="36">
        <v>55688.511700000003</v>
      </c>
      <c r="D136" s="36">
        <v>5.0000000000000001E-4</v>
      </c>
      <c r="E136" s="1">
        <f>+(C136-C$7)/C$8</f>
        <v>29377.359193590528</v>
      </c>
      <c r="F136" s="1">
        <f>ROUND(2*E136,0)/2</f>
        <v>29377.5</v>
      </c>
      <c r="O136" s="1">
        <f ca="1">+C$11+C$12*$F136</f>
        <v>4.743817916772896E-4</v>
      </c>
      <c r="Q136" s="56">
        <f>+C136-15018.5</f>
        <v>40670.011700000003</v>
      </c>
      <c r="U136" s="1">
        <f>+C136-(C$7+F136*C$8)</f>
        <v>-1.9235075000324287E-2</v>
      </c>
    </row>
    <row r="137" spans="1:21" ht="12" customHeight="1">
      <c r="A137" s="39" t="s">
        <v>65</v>
      </c>
      <c r="B137" s="26" t="s">
        <v>49</v>
      </c>
      <c r="C137" s="25">
        <v>55984.352050000001</v>
      </c>
      <c r="D137" s="25">
        <v>2.0000000000000001E-4</v>
      </c>
      <c r="E137" s="1">
        <f>+(C137-C$7)/C$8</f>
        <v>31542.99761512132</v>
      </c>
      <c r="F137" s="1">
        <f>ROUND(2*E137,0)/2</f>
        <v>31543</v>
      </c>
      <c r="G137" s="1">
        <f>+C137-(C$7+F137*C$8)</f>
        <v>-3.2579000253463164E-4</v>
      </c>
      <c r="K137" s="1">
        <f>+G137</f>
        <v>-3.2579000253463164E-4</v>
      </c>
      <c r="O137" s="1">
        <f ca="1">+C$11+C$12*$F137</f>
        <v>5.3831418743474873E-4</v>
      </c>
      <c r="Q137" s="56">
        <f>+C137-15018.5</f>
        <v>40965.852050000001</v>
      </c>
    </row>
    <row r="138" spans="1:21" ht="12" customHeight="1">
      <c r="A138" s="39" t="s">
        <v>65</v>
      </c>
      <c r="B138" s="26" t="s">
        <v>49</v>
      </c>
      <c r="C138" s="25">
        <v>55984.489090000003</v>
      </c>
      <c r="D138" s="25">
        <v>2.0000000000000001E-4</v>
      </c>
      <c r="E138" s="1">
        <f>+(C138-C$7)/C$8</f>
        <v>31544.00078824929</v>
      </c>
      <c r="F138" s="1">
        <f>ROUND(2*E138,0)/2</f>
        <v>31544</v>
      </c>
      <c r="G138" s="1">
        <f>+C138-(C$7+F138*C$8)</f>
        <v>1.0767999629024416E-4</v>
      </c>
      <c r="K138" s="1">
        <f>+G138</f>
        <v>1.0767999629024416E-4</v>
      </c>
      <c r="O138" s="1">
        <f ca="1">+C$11+C$12*$F138</f>
        <v>5.3834371059141334E-4</v>
      </c>
      <c r="Q138" s="56">
        <f>+C138-15018.5</f>
        <v>40965.989090000003</v>
      </c>
    </row>
    <row r="139" spans="1:21" ht="12" customHeight="1">
      <c r="A139" s="57" t="s">
        <v>391</v>
      </c>
      <c r="B139" s="58" t="s">
        <v>49</v>
      </c>
      <c r="C139" s="59">
        <v>55991.456319999881</v>
      </c>
      <c r="D139" s="60">
        <v>2.7999999999999998E-4</v>
      </c>
      <c r="E139" s="1">
        <f>+(C139-C$7)/C$8</f>
        <v>31595.002962156192</v>
      </c>
      <c r="F139" s="1">
        <f>ROUND(2*E139,0)/2</f>
        <v>31595</v>
      </c>
      <c r="G139" s="1">
        <f>+C139-(C$7+F139*C$8)</f>
        <v>4.0464987978339195E-4</v>
      </c>
      <c r="K139" s="1">
        <f>+G139</f>
        <v>4.0464987978339195E-4</v>
      </c>
      <c r="O139" s="1">
        <f ca="1">+C$11+C$12*$F139</f>
        <v>5.3984939158131426E-4</v>
      </c>
      <c r="Q139" s="56">
        <f>+C139-15018.5</f>
        <v>40972.956319999881</v>
      </c>
    </row>
    <row r="140" spans="1:21" ht="12" customHeight="1">
      <c r="A140" s="39" t="s">
        <v>67</v>
      </c>
      <c r="B140" s="26" t="s">
        <v>49</v>
      </c>
      <c r="C140" s="25">
        <v>56002.385199999997</v>
      </c>
      <c r="D140" s="25">
        <v>4.0000000000000002E-4</v>
      </c>
      <c r="E140" s="1">
        <f>+(C140-C$7)/C$8</f>
        <v>31675.005579894274</v>
      </c>
      <c r="F140" s="1">
        <f>ROUND(2*E140,0)/2</f>
        <v>31675</v>
      </c>
      <c r="G140" s="1">
        <f>+C140-(C$7+F140*C$8)</f>
        <v>7.6224999065743759E-4</v>
      </c>
      <c r="J140" s="1">
        <f>+G140</f>
        <v>7.6224999065743759E-4</v>
      </c>
      <c r="O140" s="1">
        <f ca="1">+C$11+C$12*$F140</f>
        <v>5.422112441144922E-4</v>
      </c>
      <c r="Q140" s="56">
        <f>+C140-15018.5</f>
        <v>40983.885199999997</v>
      </c>
    </row>
    <row r="141" spans="1:21" ht="12" customHeight="1">
      <c r="A141" s="57" t="s">
        <v>391</v>
      </c>
      <c r="B141" s="58" t="s">
        <v>49</v>
      </c>
      <c r="C141" s="59">
        <v>56029.432539999951</v>
      </c>
      <c r="D141" s="60">
        <v>2.9E-4</v>
      </c>
      <c r="E141" s="1">
        <f>+(C141-C$7)/C$8</f>
        <v>31873.000068151559</v>
      </c>
      <c r="F141" s="1">
        <f>ROUND(2*E141,0)/2</f>
        <v>31873</v>
      </c>
      <c r="G141" s="1">
        <f>+C141-(C$7+F141*C$8)</f>
        <v>9.3099515652284026E-6</v>
      </c>
      <c r="K141" s="1">
        <f>+G141</f>
        <v>9.3099515652284026E-6</v>
      </c>
      <c r="O141" s="1">
        <f ca="1">+C$11+C$12*$F141</f>
        <v>5.480568291341074E-4</v>
      </c>
      <c r="Q141" s="56">
        <f>+C141-15018.5</f>
        <v>41010.932539999951</v>
      </c>
    </row>
    <row r="142" spans="1:21" ht="12" customHeight="1">
      <c r="A142" s="57" t="s">
        <v>391</v>
      </c>
      <c r="B142" s="58" t="s">
        <v>49</v>
      </c>
      <c r="C142" s="59">
        <v>56033.394720000215</v>
      </c>
      <c r="D142" s="60">
        <v>2.2000000000000001E-4</v>
      </c>
      <c r="E142" s="1">
        <f>+(C142-C$7)/C$8</f>
        <v>31902.004391738905</v>
      </c>
      <c r="F142" s="1">
        <f>ROUND(2*E142,0)/2</f>
        <v>31902</v>
      </c>
      <c r="G142" s="1">
        <f>+C142-(C$7+F142*C$8)</f>
        <v>5.9994021285092458E-4</v>
      </c>
      <c r="K142" s="1">
        <f>+G142</f>
        <v>5.9994021285092458E-4</v>
      </c>
      <c r="O142" s="1">
        <f ca="1">+C$11+C$12*$F142</f>
        <v>5.4891300067738441E-4</v>
      </c>
      <c r="Q142" s="56">
        <f>+C142-15018.5</f>
        <v>41014.894720000215</v>
      </c>
    </row>
    <row r="143" spans="1:21" ht="12" customHeight="1">
      <c r="A143" s="57" t="s">
        <v>391</v>
      </c>
      <c r="B143" s="58" t="s">
        <v>49</v>
      </c>
      <c r="C143" s="59">
        <v>56088.446630000137</v>
      </c>
      <c r="D143" s="60">
        <v>3.5E-4</v>
      </c>
      <c r="E143" s="1">
        <f>+(C143-C$7)/C$8</f>
        <v>32305.00057354604</v>
      </c>
      <c r="F143" s="1">
        <f>ROUND(2*E143,0)/2</f>
        <v>32305</v>
      </c>
      <c r="G143" s="1">
        <f>+C143-(C$7+F143*C$8)</f>
        <v>7.8350130934268236E-5</v>
      </c>
      <c r="K143" s="1">
        <f>+G143</f>
        <v>7.8350130934268236E-5</v>
      </c>
      <c r="O143" s="1">
        <f ca="1">+C$11+C$12*$F143</f>
        <v>5.6081083281326813E-4</v>
      </c>
      <c r="Q143" s="56">
        <f>+C143-15018.5</f>
        <v>41069.946630000137</v>
      </c>
    </row>
    <row r="144" spans="1:21" ht="12" customHeight="1">
      <c r="A144" s="25" t="s">
        <v>68</v>
      </c>
      <c r="B144" s="26"/>
      <c r="C144" s="25">
        <v>56356.468410000001</v>
      </c>
      <c r="D144" s="25" t="s">
        <v>69</v>
      </c>
      <c r="E144" s="1">
        <f>+(C144-C$7)/C$8</f>
        <v>34266.998876261619</v>
      </c>
      <c r="F144" s="1">
        <f>ROUND(2*E144,0)/2</f>
        <v>34267</v>
      </c>
      <c r="G144" s="1">
        <f>+C144-(C$7+F144*C$8)</f>
        <v>-1.5351000183727592E-4</v>
      </c>
      <c r="K144" s="1">
        <f>+G144</f>
        <v>-1.5351000183727592E-4</v>
      </c>
      <c r="O144" s="1">
        <f ca="1">+C$11+C$12*$F144</f>
        <v>6.1873526618945593E-4</v>
      </c>
      <c r="Q144" s="56">
        <f>+C144-15018.5</f>
        <v>41337.968410000001</v>
      </c>
    </row>
    <row r="145" spans="1:17" ht="12" customHeight="1">
      <c r="A145" s="25" t="s">
        <v>68</v>
      </c>
      <c r="B145" s="26"/>
      <c r="C145" s="25">
        <v>56356.605340000002</v>
      </c>
      <c r="D145" s="25">
        <v>1.2999999999999999E-4</v>
      </c>
      <c r="E145" s="1">
        <f>+(C145-C$7)/C$8</f>
        <v>34268.001244157211</v>
      </c>
      <c r="F145" s="1">
        <f>ROUND(2*E145,0)/2</f>
        <v>34268</v>
      </c>
      <c r="G145" s="1">
        <f>+C145-(C$7+F145*C$8)</f>
        <v>1.6996000340441242E-4</v>
      </c>
      <c r="K145" s="1">
        <f>+G145</f>
        <v>1.6996000340441242E-4</v>
      </c>
      <c r="O145" s="1">
        <f ca="1">+C$11+C$12*$F145</f>
        <v>6.1876478934612053E-4</v>
      </c>
      <c r="Q145" s="56">
        <f>+C145-15018.5</f>
        <v>41338.105340000002</v>
      </c>
    </row>
    <row r="146" spans="1:17" ht="12" customHeight="1">
      <c r="A146" s="57" t="s">
        <v>391</v>
      </c>
      <c r="B146" s="58" t="s">
        <v>49</v>
      </c>
      <c r="C146" s="59">
        <v>56382.424399999902</v>
      </c>
      <c r="D146" s="60">
        <v>2.7E-4</v>
      </c>
      <c r="E146" s="1">
        <f>+(C146-C$7)/C$8</f>
        <v>34457.004361357387</v>
      </c>
      <c r="F146" s="1">
        <f>ROUND(2*E146,0)/2</f>
        <v>34457</v>
      </c>
      <c r="G146" s="1">
        <f>+C146-(C$7+F146*C$8)</f>
        <v>5.9578989748843014E-4</v>
      </c>
      <c r="K146" s="1">
        <f>+G146</f>
        <v>5.9578989748843014E-4</v>
      </c>
      <c r="O146" s="1">
        <f ca="1">+C$11+C$12*$F146</f>
        <v>6.2434466595575342E-4</v>
      </c>
      <c r="Q146" s="56">
        <f>+C146-15018.5</f>
        <v>41363.924399999902</v>
      </c>
    </row>
    <row r="147" spans="1:17" ht="12" customHeight="1">
      <c r="A147" s="25" t="s">
        <v>70</v>
      </c>
      <c r="B147" s="26" t="s">
        <v>49</v>
      </c>
      <c r="C147" s="25">
        <v>56384.472800000003</v>
      </c>
      <c r="D147" s="25">
        <v>6.9999999999999999E-4</v>
      </c>
      <c r="E147" s="1">
        <f>+(C147-C$7)/C$8</f>
        <v>34471.999252158741</v>
      </c>
      <c r="F147" s="1">
        <f>ROUND(2*E147,0)/2</f>
        <v>34472</v>
      </c>
      <c r="G147" s="1">
        <f>+C147-(C$7+F147*C$8)</f>
        <v>-1.0215999645879492E-4</v>
      </c>
      <c r="J147" s="1">
        <f>+G147</f>
        <v>-1.0215999645879492E-4</v>
      </c>
      <c r="O147" s="1">
        <f ca="1">+C$11+C$12*$F147</f>
        <v>6.2478751330572423E-4</v>
      </c>
      <c r="Q147" s="56">
        <f>+C147-15018.5</f>
        <v>41365.972800000003</v>
      </c>
    </row>
    <row r="148" spans="1:17" ht="12" customHeight="1">
      <c r="A148" s="57" t="s">
        <v>391</v>
      </c>
      <c r="B148" s="58" t="s">
        <v>49</v>
      </c>
      <c r="C148" s="59">
        <v>56384.472930000164</v>
      </c>
      <c r="D148" s="60">
        <v>1.2999999999999999E-4</v>
      </c>
      <c r="E148" s="1">
        <f>+(C148-C$7)/C$8</f>
        <v>34472.000203798169</v>
      </c>
      <c r="F148" s="1">
        <f>ROUND(2*E148,0)/2</f>
        <v>34472</v>
      </c>
      <c r="G148" s="1">
        <f>+C148-(C$7+F148*C$8)</f>
        <v>2.7840163966175169E-5</v>
      </c>
      <c r="K148" s="1">
        <f>+G148</f>
        <v>2.7840163966175169E-5</v>
      </c>
      <c r="O148" s="1">
        <f ca="1">+C$11+C$12*$F148</f>
        <v>6.2478751330572423E-4</v>
      </c>
      <c r="Q148" s="56">
        <f>+C148-15018.5</f>
        <v>41365.972930000164</v>
      </c>
    </row>
    <row r="149" spans="1:17" ht="12" customHeight="1">
      <c r="A149" s="57" t="s">
        <v>391</v>
      </c>
      <c r="B149" s="58" t="s">
        <v>49</v>
      </c>
      <c r="C149" s="59">
        <v>56399.363160000183</v>
      </c>
      <c r="D149" s="60">
        <v>3.8999999999999999E-4</v>
      </c>
      <c r="E149" s="1">
        <f>+(C149-C$7)/C$8</f>
        <v>34581.001069276703</v>
      </c>
      <c r="F149" s="1">
        <f>ROUND(2*E149,0)/2</f>
        <v>34581</v>
      </c>
      <c r="G149" s="1">
        <f>+C149-(C$7+F149*C$8)</f>
        <v>1.4607018238166347E-4</v>
      </c>
      <c r="K149" s="1">
        <f>+G149</f>
        <v>1.4607018238166347E-4</v>
      </c>
      <c r="O149" s="1">
        <f ca="1">+C$11+C$12*$F149</f>
        <v>6.2800553738217896E-4</v>
      </c>
      <c r="Q149" s="56">
        <f>+C149-15018.5</f>
        <v>41380.863160000183</v>
      </c>
    </row>
    <row r="150" spans="1:17" ht="12" customHeight="1">
      <c r="A150" s="57" t="s">
        <v>391</v>
      </c>
      <c r="B150" s="58" t="s">
        <v>49</v>
      </c>
      <c r="C150" s="59">
        <v>56413.433610000182</v>
      </c>
      <c r="D150" s="60">
        <v>2.4000000000000001E-4</v>
      </c>
      <c r="E150" s="1">
        <f>+(C150-C$7)/C$8</f>
        <v>34684.000903911248</v>
      </c>
      <c r="F150" s="1">
        <f>ROUND(2*E150,0)/2</f>
        <v>34684</v>
      </c>
      <c r="G150" s="1">
        <f>+C150-(C$7+F150*C$8)</f>
        <v>1.2348018208285794E-4</v>
      </c>
      <c r="K150" s="1">
        <f>+G150</f>
        <v>1.2348018208285794E-4</v>
      </c>
      <c r="O150" s="1">
        <f ca="1">+C$11+C$12*$F150</f>
        <v>6.3104642251864563E-4</v>
      </c>
      <c r="Q150" s="56">
        <f>+C150-15018.5</f>
        <v>41394.933610000182</v>
      </c>
    </row>
    <row r="151" spans="1:17" ht="12" customHeight="1">
      <c r="A151" s="25" t="s">
        <v>71</v>
      </c>
      <c r="B151" s="26" t="s">
        <v>49</v>
      </c>
      <c r="C151" s="40">
        <v>56692.520600000003</v>
      </c>
      <c r="D151" s="25">
        <v>2.0000000000000001E-4</v>
      </c>
      <c r="E151" s="1">
        <f>+(C151-C$7)/C$8</f>
        <v>36726.999800082769</v>
      </c>
      <c r="F151" s="1">
        <f>ROUND(2*E151,0)/2</f>
        <v>36727</v>
      </c>
      <c r="G151" s="1">
        <f>+C151-(C$7+F151*C$8)</f>
        <v>-2.7310001314617693E-5</v>
      </c>
      <c r="K151" s="1">
        <f>+G151</f>
        <v>-2.7310001314617693E-5</v>
      </c>
      <c r="O151" s="1">
        <f ca="1">+C$11+C$12*$F151</f>
        <v>6.9136223158467597E-4</v>
      </c>
      <c r="Q151" s="56">
        <f>+C151-15018.5</f>
        <v>41674.020600000003</v>
      </c>
    </row>
    <row r="152" spans="1:17" ht="12" customHeight="1">
      <c r="A152" s="25" t="s">
        <v>71</v>
      </c>
      <c r="B152" s="26" t="s">
        <v>49</v>
      </c>
      <c r="C152" s="40">
        <v>56692.6567</v>
      </c>
      <c r="D152" s="25">
        <v>1E-4</v>
      </c>
      <c r="E152" s="1">
        <f>+(C152-C$7)/C$8</f>
        <v>36727.996092134083</v>
      </c>
      <c r="F152" s="1">
        <f>ROUND(2*E152,0)/2</f>
        <v>36728</v>
      </c>
      <c r="G152" s="1">
        <f>+C152-(C$7+F152*C$8)</f>
        <v>-5.3384000057121739E-4</v>
      </c>
      <c r="K152" s="1">
        <f>+G152</f>
        <v>-5.3384000057121739E-4</v>
      </c>
      <c r="O152" s="1">
        <f ca="1">+C$11+C$12*$F152</f>
        <v>6.9139175474134079E-4</v>
      </c>
      <c r="Q152" s="56">
        <f>+C152-15018.5</f>
        <v>41674.1567</v>
      </c>
    </row>
    <row r="153" spans="1:17" ht="12" customHeight="1">
      <c r="A153" s="25" t="s">
        <v>71</v>
      </c>
      <c r="B153" s="26" t="s">
        <v>49</v>
      </c>
      <c r="C153" s="40">
        <v>56718.475839999999</v>
      </c>
      <c r="D153" s="25">
        <v>2.0000000000000001E-4</v>
      </c>
      <c r="E153" s="1">
        <f>+(C153-C$7)/C$8</f>
        <v>36916.99979495853</v>
      </c>
      <c r="F153" s="1">
        <f>ROUND(2*E153,0)/2</f>
        <v>36917</v>
      </c>
      <c r="G153" s="1">
        <f>+C153-(C$7+F153*C$8)</f>
        <v>-2.8010006644763052E-5</v>
      </c>
      <c r="K153" s="1">
        <f>+G153</f>
        <v>-2.8010006644763052E-5</v>
      </c>
      <c r="O153" s="1">
        <f ca="1">+C$11+C$12*$F153</f>
        <v>6.9697163135097346E-4</v>
      </c>
      <c r="Q153" s="56">
        <f>+C153-15018.5</f>
        <v>41699.975839999999</v>
      </c>
    </row>
    <row r="154" spans="1:17" ht="12" customHeight="1">
      <c r="A154" s="57" t="s">
        <v>391</v>
      </c>
      <c r="B154" s="58" t="s">
        <v>49</v>
      </c>
      <c r="C154" s="59">
        <v>56728.448259999976</v>
      </c>
      <c r="D154" s="60">
        <v>1.4999999999999999E-4</v>
      </c>
      <c r="E154" s="1">
        <f>+(C154-C$7)/C$8</f>
        <v>36990.000844029732</v>
      </c>
      <c r="F154" s="1">
        <f>ROUND(2*E154,0)/2</f>
        <v>36990</v>
      </c>
      <c r="G154" s="1">
        <f>+C154-(C$7+F154*C$8)</f>
        <v>1.1529997573234141E-4</v>
      </c>
      <c r="K154" s="1">
        <f>+G154</f>
        <v>1.1529997573234141E-4</v>
      </c>
      <c r="O154" s="1">
        <f ca="1">+C$11+C$12*$F154</f>
        <v>6.9912682178749829E-4</v>
      </c>
      <c r="Q154" s="56">
        <f>+C154-15018.5</f>
        <v>41709.948259999976</v>
      </c>
    </row>
    <row r="155" spans="1:17" ht="12" customHeight="1">
      <c r="A155" s="35" t="s">
        <v>72</v>
      </c>
      <c r="B155" s="34" t="s">
        <v>49</v>
      </c>
      <c r="C155" s="35">
        <v>56728.448400000001</v>
      </c>
      <c r="D155" s="35">
        <v>4.0000000000000002E-4</v>
      </c>
      <c r="E155" s="1">
        <f>+(C155-C$7)/C$8</f>
        <v>36990.001868871121</v>
      </c>
      <c r="F155" s="1">
        <f>ROUND(2*E155,0)/2</f>
        <v>36990</v>
      </c>
      <c r="G155" s="1">
        <f>+C155-(C$7+F155*C$8)</f>
        <v>2.5530000129947439E-4</v>
      </c>
      <c r="J155" s="1">
        <f>+G155</f>
        <v>2.5530000129947439E-4</v>
      </c>
      <c r="O155" s="1">
        <f ca="1">+C$11+C$12*$F155</f>
        <v>6.9912682178749829E-4</v>
      </c>
      <c r="Q155" s="56">
        <f>+C155-15018.5</f>
        <v>41709.948400000001</v>
      </c>
    </row>
    <row r="156" spans="1:17" ht="12" customHeight="1">
      <c r="A156" s="57" t="s">
        <v>391</v>
      </c>
      <c r="B156" s="58" t="s">
        <v>49</v>
      </c>
      <c r="C156" s="59">
        <v>56739.376629999839</v>
      </c>
      <c r="D156" s="60">
        <v>1.1E-4</v>
      </c>
      <c r="E156" s="1">
        <f>+(C156-C$7)/C$8</f>
        <v>37069.999728415882</v>
      </c>
      <c r="F156" s="1">
        <f>ROUND(2*E156,0)/2</f>
        <v>37070</v>
      </c>
      <c r="G156" s="1">
        <f>+C156-(C$7+F156*C$8)</f>
        <v>-3.7100166082382202E-5</v>
      </c>
      <c r="K156" s="1">
        <f>+G156</f>
        <v>-3.7100166082382202E-5</v>
      </c>
      <c r="O156" s="1">
        <f ca="1">+C$11+C$12*$F156</f>
        <v>7.0148867432067623E-4</v>
      </c>
      <c r="Q156" s="56">
        <f>+C156-15018.5</f>
        <v>41720.876629999839</v>
      </c>
    </row>
    <row r="157" spans="1:17" ht="12" customHeight="1">
      <c r="A157" s="57" t="s">
        <v>391</v>
      </c>
      <c r="B157" s="58" t="s">
        <v>49</v>
      </c>
      <c r="C157" s="59">
        <v>57020.376149999909</v>
      </c>
      <c r="D157" s="60">
        <v>2.5999999999999998E-4</v>
      </c>
      <c r="E157" s="1">
        <f>+(C157-C$7)/C$8</f>
        <v>39126.998907006178</v>
      </c>
      <c r="F157" s="1">
        <f>ROUND(2*E157,0)/2</f>
        <v>39127</v>
      </c>
      <c r="G157" s="1">
        <f>+C157-(C$7+F157*C$8)</f>
        <v>-1.4931009354768321E-4</v>
      </c>
      <c r="K157" s="1">
        <f>+G157</f>
        <v>-1.4931009354768321E-4</v>
      </c>
      <c r="O157" s="1">
        <f ca="1">+C$11+C$12*$F157</f>
        <v>7.6221780758001277E-4</v>
      </c>
      <c r="Q157" s="56">
        <f>+C157-15018.5</f>
        <v>42001.876149999909</v>
      </c>
    </row>
    <row r="158" spans="1:17" ht="12" customHeight="1">
      <c r="A158" s="57" t="s">
        <v>391</v>
      </c>
      <c r="B158" s="58" t="s">
        <v>49</v>
      </c>
      <c r="C158" s="59">
        <v>57021.469070000108</v>
      </c>
      <c r="D158" s="60">
        <v>1.9000000000000001E-4</v>
      </c>
      <c r="E158" s="1">
        <f>+(C158-C$7)/C$8</f>
        <v>39134.999403030779</v>
      </c>
      <c r="F158" s="1">
        <f>ROUND(2*E158,0)/2</f>
        <v>39135</v>
      </c>
      <c r="G158" s="1">
        <f>+C158-(C$7+F158*C$8)</f>
        <v>-8.154989336617291E-5</v>
      </c>
      <c r="K158" s="1">
        <f>+G158</f>
        <v>-8.154989336617291E-5</v>
      </c>
      <c r="O158" s="1">
        <f ca="1">+C$11+C$12*$F158</f>
        <v>7.6245399283333048E-4</v>
      </c>
      <c r="Q158" s="56">
        <f>+C158-15018.5</f>
        <v>42002.969070000108</v>
      </c>
    </row>
    <row r="159" spans="1:17" ht="12" customHeight="1">
      <c r="A159" s="41" t="s">
        <v>73</v>
      </c>
      <c r="B159" s="42" t="s">
        <v>49</v>
      </c>
      <c r="C159" s="43">
        <v>57070.374069999998</v>
      </c>
      <c r="D159" s="43">
        <v>1E-4</v>
      </c>
      <c r="E159" s="1">
        <f>+(C159-C$7)/C$8</f>
        <v>39492.998394732633</v>
      </c>
      <c r="F159" s="1">
        <f>ROUND(2*E159,0)/2</f>
        <v>39493</v>
      </c>
      <c r="G159" s="1">
        <f>+C159-(C$7+F159*C$8)</f>
        <v>-2.1929000649834052E-4</v>
      </c>
      <c r="K159" s="1">
        <f>+G159</f>
        <v>-2.1929000649834052E-4</v>
      </c>
      <c r="O159" s="1">
        <f ca="1">+C$11+C$12*$F159</f>
        <v>7.7302328291930155E-4</v>
      </c>
      <c r="Q159" s="56">
        <f>+C159-15018.5</f>
        <v>42051.874069999998</v>
      </c>
    </row>
    <row r="160" spans="1:17" ht="12" customHeight="1">
      <c r="A160" s="57" t="s">
        <v>391</v>
      </c>
      <c r="B160" s="58" t="s">
        <v>49</v>
      </c>
      <c r="C160" s="59">
        <v>57075.428590000141</v>
      </c>
      <c r="D160" s="60">
        <v>2.1000000000000001E-4</v>
      </c>
      <c r="E160" s="1">
        <f>+(C160-C$7)/C$8</f>
        <v>39529.998968571555</v>
      </c>
      <c r="F160" s="1">
        <f>ROUND(2*E160,0)/2</f>
        <v>39530</v>
      </c>
      <c r="G160" s="1">
        <f>+C160-(C$7+F160*C$8)</f>
        <v>-1.4089986507315189E-4</v>
      </c>
      <c r="K160" s="1">
        <f>+G160</f>
        <v>-1.4089986507315189E-4</v>
      </c>
      <c r="O160" s="1">
        <f ca="1">+C$11+C$12*$F160</f>
        <v>7.7411563971589627E-4</v>
      </c>
      <c r="Q160" s="56">
        <f>+C160-15018.5</f>
        <v>42056.928590000141</v>
      </c>
    </row>
    <row r="161" spans="1:17" ht="12" customHeight="1">
      <c r="A161" s="57" t="s">
        <v>391</v>
      </c>
      <c r="B161" s="58" t="s">
        <v>49</v>
      </c>
      <c r="C161" s="59">
        <v>57106.438430000097</v>
      </c>
      <c r="D161" s="60">
        <v>1E-4</v>
      </c>
      <c r="E161" s="1">
        <f>+(C161-C$7)/C$8</f>
        <v>39757.00012290843</v>
      </c>
      <c r="F161" s="1">
        <f>ROUND(2*E161,0)/2</f>
        <v>39757</v>
      </c>
      <c r="G161" s="1">
        <f>+C161-(C$7+F161*C$8)</f>
        <v>1.6790094377938658E-5</v>
      </c>
      <c r="K161" s="1">
        <f>+G161</f>
        <v>1.6790094377938658E-5</v>
      </c>
      <c r="O161" s="1">
        <f ca="1">+C$11+C$12*$F161</f>
        <v>7.808173962787887E-4</v>
      </c>
      <c r="Q161" s="56">
        <f>+C161-15018.5</f>
        <v>42087.938430000097</v>
      </c>
    </row>
    <row r="162" spans="1:17" ht="12" customHeight="1">
      <c r="A162" s="57" t="s">
        <v>391</v>
      </c>
      <c r="B162" s="58" t="s">
        <v>49</v>
      </c>
      <c r="C162" s="59">
        <v>57108.35064999992</v>
      </c>
      <c r="D162" s="60">
        <v>1.2E-4</v>
      </c>
      <c r="E162" s="1">
        <f>+(C162-C$7)/C$8</f>
        <v>39770.998136032867</v>
      </c>
      <c r="F162" s="1">
        <f>ROUND(2*E162,0)/2</f>
        <v>39771</v>
      </c>
      <c r="G162" s="1">
        <f>+C162-(C$7+F162*C$8)</f>
        <v>-2.5463008205406368E-4</v>
      </c>
      <c r="K162" s="1">
        <f>+G162</f>
        <v>-2.5463008205406368E-4</v>
      </c>
      <c r="O162" s="1">
        <f ca="1">+C$11+C$12*$F162</f>
        <v>7.8123072047209469E-4</v>
      </c>
      <c r="Q162" s="56">
        <f>+C162-15018.5</f>
        <v>42089.85064999992</v>
      </c>
    </row>
    <row r="163" spans="1:17" ht="12" customHeight="1">
      <c r="A163" s="57" t="s">
        <v>391</v>
      </c>
      <c r="B163" s="58" t="s">
        <v>49</v>
      </c>
      <c r="C163" s="59">
        <v>57108.487160000019</v>
      </c>
      <c r="D163" s="60">
        <v>2.0000000000000001E-4</v>
      </c>
      <c r="E163" s="1">
        <f>+(C163-C$7)/C$8</f>
        <v>39771.997429405579</v>
      </c>
      <c r="F163" s="1">
        <f>ROUND(2*E163,0)/2</f>
        <v>39772</v>
      </c>
      <c r="G163" s="1">
        <f>+C163-(C$7+F163*C$8)</f>
        <v>-3.5115998616674915E-4</v>
      </c>
      <c r="K163" s="1">
        <f>+G163</f>
        <v>-3.5115998616674915E-4</v>
      </c>
      <c r="O163" s="1">
        <f ca="1">+C$11+C$12*$F163</f>
        <v>7.8126024362875951E-4</v>
      </c>
      <c r="Q163" s="56">
        <f>+C163-15018.5</f>
        <v>42089.987160000019</v>
      </c>
    </row>
    <row r="164" spans="1:17" ht="12" customHeight="1">
      <c r="A164" s="41" t="s">
        <v>73</v>
      </c>
      <c r="B164" s="42" t="s">
        <v>49</v>
      </c>
      <c r="C164" s="43">
        <v>57410.389929999998</v>
      </c>
      <c r="D164" s="43">
        <v>4.0000000000000002E-4</v>
      </c>
      <c r="E164" s="1">
        <f>+(C164-C$7)/C$8</f>
        <v>41982.014549377651</v>
      </c>
      <c r="F164" s="1">
        <f>ROUND(2*E164,0)/2</f>
        <v>41982</v>
      </c>
      <c r="G164" s="1">
        <f>+C164-(C$7+F164*C$8)</f>
        <v>1.9875399957527407E-3</v>
      </c>
      <c r="K164" s="1">
        <f>+G164</f>
        <v>1.9875399957527407E-3</v>
      </c>
      <c r="O164" s="1">
        <f ca="1">+C$11+C$12*$F164</f>
        <v>8.4650641985779883E-4</v>
      </c>
      <c r="Q164" s="56">
        <f>+C164-15018.5</f>
        <v>42391.889929999998</v>
      </c>
    </row>
    <row r="165" spans="1:17" ht="12" customHeight="1">
      <c r="A165" s="41" t="s">
        <v>73</v>
      </c>
      <c r="B165" s="42" t="s">
        <v>49</v>
      </c>
      <c r="C165" s="43">
        <v>57410.525710000002</v>
      </c>
      <c r="D165" s="43">
        <v>2.0000000000000001E-4</v>
      </c>
      <c r="E165" s="1">
        <f>+(C165-C$7)/C$8</f>
        <v>41983.008498934854</v>
      </c>
      <c r="F165" s="1">
        <f>ROUND(2*E165,0)/2</f>
        <v>41983</v>
      </c>
      <c r="G165" s="1">
        <f>+C165-(C$7+F165*C$8)</f>
        <v>1.1610099973040633E-3</v>
      </c>
      <c r="K165" s="1">
        <f>+G165</f>
        <v>1.1610099973040633E-3</v>
      </c>
      <c r="O165" s="1">
        <f ca="1">+C$11+C$12*$F165</f>
        <v>8.4653594301446343E-4</v>
      </c>
      <c r="Q165" s="56">
        <f>+C165-15018.5</f>
        <v>42392.025710000002</v>
      </c>
    </row>
    <row r="166" spans="1:17" ht="12" customHeight="1">
      <c r="A166" s="41" t="s">
        <v>74</v>
      </c>
      <c r="B166" s="42" t="s">
        <v>49</v>
      </c>
      <c r="C166" s="43">
        <v>57840.288829999976</v>
      </c>
      <c r="D166" s="43">
        <v>2.9999999999999997E-4</v>
      </c>
      <c r="E166" s="1">
        <f>+(C166-C$7)/C$8</f>
        <v>45129.001007491905</v>
      </c>
      <c r="F166" s="1">
        <f>ROUND(2*E166,0)/2</f>
        <v>45129</v>
      </c>
      <c r="G166" s="1">
        <f>+C166-(C$7+F166*C$8)</f>
        <v>1.3762997696176171E-4</v>
      </c>
      <c r="K166" s="1">
        <f>+G166</f>
        <v>1.3762997696176171E-4</v>
      </c>
      <c r="O166" s="1">
        <f ca="1">+C$11+C$12*$F166</f>
        <v>9.39415793881684E-4</v>
      </c>
      <c r="Q166" s="56">
        <f>+C166-15018.5</f>
        <v>42821.788829999976</v>
      </c>
    </row>
    <row r="167" spans="1:17" ht="12" customHeight="1">
      <c r="A167" s="41" t="s">
        <v>74</v>
      </c>
      <c r="B167" s="42" t="s">
        <v>49</v>
      </c>
      <c r="C167" s="43">
        <v>57840.425350000151</v>
      </c>
      <c r="D167" s="43">
        <v>2.9999999999999997E-4</v>
      </c>
      <c r="E167" s="1">
        <f>+(C167-C$7)/C$8</f>
        <v>45130.00037406812</v>
      </c>
      <c r="F167" s="1">
        <f>ROUND(2*E167,0)/2</f>
        <v>45130</v>
      </c>
      <c r="G167" s="1">
        <f>+C167-(C$7+F167*C$8)</f>
        <v>5.1100148994009942E-5</v>
      </c>
      <c r="K167" s="1">
        <f>+G167</f>
        <v>5.1100148994009942E-5</v>
      </c>
      <c r="O167" s="1">
        <f ca="1">+C$11+C$12*$F167</f>
        <v>9.3944531703834882E-4</v>
      </c>
      <c r="Q167" s="56">
        <f>+C167-15018.5</f>
        <v>42821.925350000151</v>
      </c>
    </row>
    <row r="168" spans="1:17" ht="12" customHeight="1">
      <c r="A168" s="41" t="s">
        <v>74</v>
      </c>
      <c r="B168" s="42" t="s">
        <v>49</v>
      </c>
      <c r="C168" s="43">
        <v>57840.562239999883</v>
      </c>
      <c r="D168" s="43">
        <v>4.0000000000000002E-4</v>
      </c>
      <c r="E168" s="1">
        <f>+(C168-C$7)/C$8</f>
        <v>45131.002449149979</v>
      </c>
      <c r="F168" s="1">
        <f>ROUND(2*E168,0)/2</f>
        <v>45131</v>
      </c>
      <c r="G168" s="1">
        <f>+C168-(C$7+F168*C$8)</f>
        <v>3.3456987875979394E-4</v>
      </c>
      <c r="K168" s="1">
        <f>+G168</f>
        <v>3.3456987875979394E-4</v>
      </c>
      <c r="O168" s="1">
        <f ca="1">+C$11+C$12*$F168</f>
        <v>9.3947484019501343E-4</v>
      </c>
      <c r="Q168" s="56">
        <f>+C168-15018.5</f>
        <v>42822.062239999883</v>
      </c>
    </row>
    <row r="169" spans="1:17" ht="12" customHeight="1">
      <c r="A169" s="57" t="s">
        <v>391</v>
      </c>
      <c r="B169" s="58" t="s">
        <v>49</v>
      </c>
      <c r="C169" s="59">
        <v>58174.428880000021</v>
      </c>
      <c r="D169" s="60">
        <v>1.7000000000000001E-4</v>
      </c>
      <c r="E169" s="1">
        <f>+(C169-C$7)/C$8</f>
        <v>47575.004503811193</v>
      </c>
      <c r="F169" s="1">
        <f>ROUND(2*E169,0)/2</f>
        <v>47575</v>
      </c>
      <c r="G169" s="1">
        <f>+C169-(C$7+F169*C$8)</f>
        <v>6.1525002092821524E-4</v>
      </c>
      <c r="K169" s="1">
        <f>+G169</f>
        <v>6.1525002092821524E-4</v>
      </c>
      <c r="O169" s="1">
        <f ca="1">+C$11+C$12*$F169</f>
        <v>1.0116294350835981E-3</v>
      </c>
      <c r="Q169" s="56">
        <f>+C169-15018.5</f>
        <v>43155.928880000021</v>
      </c>
    </row>
    <row r="170" spans="1:17" ht="12" customHeight="1">
      <c r="A170" s="57" t="s">
        <v>391</v>
      </c>
      <c r="B170" s="58" t="s">
        <v>49</v>
      </c>
      <c r="C170" s="59">
        <v>58188.362860000227</v>
      </c>
      <c r="D170" s="60">
        <v>2.1000000000000001E-4</v>
      </c>
      <c r="E170" s="1">
        <f>+(C170-C$7)/C$8</f>
        <v>47677.005337887022</v>
      </c>
      <c r="F170" s="1">
        <f>ROUND(2*E170,0)/2</f>
        <v>47677</v>
      </c>
      <c r="G170" s="1">
        <f>+C170-(C$7+F170*C$8)</f>
        <v>7.2919022204587236E-4</v>
      </c>
      <c r="K170" s="1">
        <f>+G170</f>
        <v>7.2919022204587236E-4</v>
      </c>
      <c r="O170" s="1">
        <f ca="1">+C$11+C$12*$F170</f>
        <v>1.0146407970633999E-3</v>
      </c>
      <c r="Q170" s="56">
        <f>+C170-15018.5</f>
        <v>43169.862860000227</v>
      </c>
    </row>
    <row r="171" spans="1:17" ht="12" customHeight="1">
      <c r="A171" s="57" t="s">
        <v>391</v>
      </c>
      <c r="B171" s="58" t="s">
        <v>49</v>
      </c>
      <c r="C171" s="59">
        <v>58191.368410000112</v>
      </c>
      <c r="D171" s="60">
        <v>1.9000000000000001E-4</v>
      </c>
      <c r="E171" s="1">
        <f>+(C171-C$7)/C$8</f>
        <v>47699.006848355704</v>
      </c>
      <c r="F171" s="1">
        <f>ROUND(2*E171,0)/2</f>
        <v>47699</v>
      </c>
      <c r="G171" s="1">
        <f>+C171-(C$7+F171*C$8)</f>
        <v>9.3553010810865089E-4</v>
      </c>
      <c r="K171" s="1">
        <f>+G171</f>
        <v>9.3553010810865089E-4</v>
      </c>
      <c r="O171" s="1">
        <f ca="1">+C$11+C$12*$F171</f>
        <v>1.0152903065100238E-3</v>
      </c>
      <c r="Q171" s="56">
        <f>+C171-15018.5</f>
        <v>43172.868410000112</v>
      </c>
    </row>
    <row r="172" spans="1:17" ht="12" customHeight="1">
      <c r="A172" s="57" t="s">
        <v>391</v>
      </c>
      <c r="B172" s="58" t="s">
        <v>49</v>
      </c>
      <c r="C172" s="59">
        <v>58227.432349999901</v>
      </c>
      <c r="D172" s="60">
        <v>2.0000000000000001E-4</v>
      </c>
      <c r="E172" s="1">
        <f>+(C172-C$7)/C$8</f>
        <v>47963.005502005639</v>
      </c>
      <c r="F172" s="1">
        <f>ROUND(2*E172,0)/2</f>
        <v>47963</v>
      </c>
      <c r="G172" s="1">
        <f>+C172-(C$7+F172*C$8)</f>
        <v>7.5160989945288748E-4</v>
      </c>
      <c r="K172" s="1">
        <f>+G172</f>
        <v>7.5160989945288748E-4</v>
      </c>
      <c r="O172" s="1">
        <f ca="1">+C$11+C$12*$F172</f>
        <v>1.023084419869511E-3</v>
      </c>
      <c r="Q172" s="56">
        <f>+C172-15018.5</f>
        <v>43208.932349999901</v>
      </c>
    </row>
    <row r="173" spans="1:17" ht="12" customHeight="1">
      <c r="A173" s="57" t="s">
        <v>391</v>
      </c>
      <c r="B173" s="58" t="s">
        <v>49</v>
      </c>
      <c r="C173" s="59">
        <v>58231.393410000019</v>
      </c>
      <c r="D173" s="60">
        <v>1.6000000000000001E-4</v>
      </c>
      <c r="E173" s="1">
        <f>+(C173-C$7)/C$8</f>
        <v>47992.001626862322</v>
      </c>
      <c r="F173" s="1">
        <f>ROUND(2*E173,0)/2</f>
        <v>47992</v>
      </c>
      <c r="G173" s="1">
        <f>+C173-(C$7+F173*C$8)</f>
        <v>2.2224001440918073E-4</v>
      </c>
      <c r="K173" s="1">
        <f>+G173</f>
        <v>2.2224001440918073E-4</v>
      </c>
      <c r="O173" s="1">
        <f ca="1">+C$11+C$12*$F173</f>
        <v>1.023940591412788E-3</v>
      </c>
      <c r="Q173" s="56">
        <f>+C173-15018.5</f>
        <v>43212.893410000019</v>
      </c>
    </row>
    <row r="174" spans="1:17" ht="12" customHeight="1">
      <c r="A174" s="57" t="s">
        <v>391</v>
      </c>
      <c r="B174" s="58" t="s">
        <v>49</v>
      </c>
      <c r="C174" s="59">
        <v>58234.398769999854</v>
      </c>
      <c r="D174" s="60">
        <v>3.5E-4</v>
      </c>
      <c r="E174" s="1">
        <f>+(C174-C$7)/C$8</f>
        <v>48014.001746474722</v>
      </c>
      <c r="F174" s="1">
        <f>ROUND(2*E174,0)/2</f>
        <v>48014</v>
      </c>
      <c r="G174" s="1">
        <f>+C174-(C$7+F174*C$8)</f>
        <v>2.3857985070208088E-4</v>
      </c>
      <c r="K174" s="1">
        <f>+G174</f>
        <v>2.3857985070208088E-4</v>
      </c>
      <c r="O174" s="1">
        <f ca="1">+C$11+C$12*$F174</f>
        <v>1.0245901008594119E-3</v>
      </c>
      <c r="Q174" s="56">
        <f>+C174-15018.5</f>
        <v>43215.898769999854</v>
      </c>
    </row>
    <row r="175" spans="1:17" ht="12" customHeight="1">
      <c r="A175" s="57" t="s">
        <v>391</v>
      </c>
      <c r="B175" s="58" t="s">
        <v>49</v>
      </c>
      <c r="C175" s="59">
        <v>58539.442669999786</v>
      </c>
      <c r="D175" s="60">
        <v>3.8999999999999999E-4</v>
      </c>
      <c r="E175" s="1">
        <f>+(C175-C$7)/C$8</f>
        <v>50247.012862414289</v>
      </c>
      <c r="F175" s="1">
        <f>ROUND(2*E175,0)/2</f>
        <v>50247</v>
      </c>
      <c r="G175" s="1">
        <f>+C175-(C$7+F175*C$8)</f>
        <v>1.7570897834957577E-3</v>
      </c>
      <c r="K175" s="1">
        <f>+G175</f>
        <v>1.7570897834957577E-3</v>
      </c>
      <c r="O175" s="1">
        <f ca="1">+C$11+C$12*$F175</f>
        <v>1.0905153096917397E-3</v>
      </c>
      <c r="Q175" s="56">
        <f>+C175-15018.5</f>
        <v>43520.942669999786</v>
      </c>
    </row>
    <row r="176" spans="1:17" ht="12" customHeight="1">
      <c r="A176" s="57" t="s">
        <v>391</v>
      </c>
      <c r="B176" s="58" t="s">
        <v>49</v>
      </c>
      <c r="C176" s="59">
        <v>58540.398169999942</v>
      </c>
      <c r="D176" s="60">
        <v>2.3000000000000001E-4</v>
      </c>
      <c r="E176" s="1">
        <f>+(C176-C$7)/C$8</f>
        <v>50254.007403598785</v>
      </c>
      <c r="F176" s="1">
        <f>ROUND(2*E176,0)/2</f>
        <v>50254</v>
      </c>
      <c r="G176" s="1">
        <f>+C176-(C$7+F176*C$8)</f>
        <v>1.0113799362443388E-3</v>
      </c>
      <c r="K176" s="1">
        <f>+G176</f>
        <v>1.0113799362443388E-3</v>
      </c>
      <c r="O176" s="1">
        <f ca="1">+C$11+C$12*$F176</f>
        <v>1.0907219717883928E-3</v>
      </c>
      <c r="Q176" s="56">
        <f>+C176-15018.5</f>
        <v>43521.898169999942</v>
      </c>
    </row>
    <row r="177" spans="1:17" ht="12" customHeight="1">
      <c r="A177" s="57" t="s">
        <v>391</v>
      </c>
      <c r="B177" s="58" t="s">
        <v>49</v>
      </c>
      <c r="C177" s="59">
        <v>58541.354629999958</v>
      </c>
      <c r="D177" s="60">
        <v>1.4999999999999999E-4</v>
      </c>
      <c r="E177" s="1">
        <f>+(C177-C$7)/C$8</f>
        <v>50261.008972264761</v>
      </c>
      <c r="F177" s="1">
        <f>ROUND(2*E177,0)/2</f>
        <v>50261</v>
      </c>
      <c r="G177" s="1">
        <f>+C177-(C$7+F177*C$8)</f>
        <v>1.2256699556019157E-3</v>
      </c>
      <c r="K177" s="1">
        <f>+G177</f>
        <v>1.2256699556019157E-3</v>
      </c>
      <c r="O177" s="1">
        <f ca="1">+C$11+C$12*$F177</f>
        <v>1.0909286338850459E-3</v>
      </c>
      <c r="Q177" s="56">
        <f>+C177-15018.5</f>
        <v>43522.854629999958</v>
      </c>
    </row>
    <row r="178" spans="1:17" ht="12" customHeight="1">
      <c r="A178" s="57" t="s">
        <v>391</v>
      </c>
      <c r="B178" s="58" t="s">
        <v>49</v>
      </c>
      <c r="C178" s="59">
        <v>58571.407370000146</v>
      </c>
      <c r="D178" s="60">
        <v>1.2E-4</v>
      </c>
      <c r="E178" s="1">
        <f>+(C178-C$7)/C$8</f>
        <v>50481.003872949143</v>
      </c>
      <c r="F178" s="1">
        <f>ROUND(2*E178,0)/2</f>
        <v>50481</v>
      </c>
      <c r="G178" s="1">
        <f>+C178-(C$7+F178*C$8)</f>
        <v>5.2907014469383284E-4</v>
      </c>
      <c r="K178" s="1">
        <f>+G178</f>
        <v>5.2907014469383284E-4</v>
      </c>
      <c r="O178" s="1">
        <f ca="1">+C$11+C$12*$F178</f>
        <v>1.097423728351285E-3</v>
      </c>
      <c r="Q178" s="56">
        <f>+C178-15018.5</f>
        <v>43552.907370000146</v>
      </c>
    </row>
    <row r="179" spans="1:17" ht="12" customHeight="1">
      <c r="A179" s="57" t="s">
        <v>391</v>
      </c>
      <c r="B179" s="58" t="s">
        <v>49</v>
      </c>
      <c r="C179" s="59">
        <v>58585.341310000047</v>
      </c>
      <c r="D179" s="60">
        <v>2.5000000000000001E-4</v>
      </c>
      <c r="E179" s="1">
        <f>+(C179-C$7)/C$8</f>
        <v>50583.004414210976</v>
      </c>
      <c r="F179" s="1">
        <f>ROUND(2*E179,0)/2</f>
        <v>50583</v>
      </c>
      <c r="G179" s="1">
        <f>+C179-(C$7+F179*C$8)</f>
        <v>6.0301004850771278E-4</v>
      </c>
      <c r="K179" s="1">
        <f>+G179</f>
        <v>6.0301004850771278E-4</v>
      </c>
      <c r="O179" s="1">
        <f ca="1">+C$11+C$12*$F179</f>
        <v>1.1004350903310869E-3</v>
      </c>
      <c r="Q179" s="56">
        <f>+C179-15018.5</f>
        <v>43566.841310000047</v>
      </c>
    </row>
    <row r="180" spans="1:17" ht="12" customHeight="1">
      <c r="A180" s="57" t="s">
        <v>391</v>
      </c>
      <c r="B180" s="58" t="s">
        <v>49</v>
      </c>
      <c r="C180" s="59">
        <v>58593.401289999951</v>
      </c>
      <c r="D180" s="60">
        <v>1.9000000000000001E-4</v>
      </c>
      <c r="E180" s="1">
        <f>+(C180-C$7)/C$8</f>
        <v>50642.005839691177</v>
      </c>
      <c r="F180" s="1">
        <f>ROUND(2*E180,0)/2</f>
        <v>50642</v>
      </c>
      <c r="G180" s="1">
        <f>+C180-(C$7+F180*C$8)</f>
        <v>7.9773995094001293E-4</v>
      </c>
      <c r="K180" s="1">
        <f>+G180</f>
        <v>7.9773995094001293E-4</v>
      </c>
      <c r="O180" s="1">
        <f ca="1">+C$11+C$12*$F180</f>
        <v>1.1021769565743055E-3</v>
      </c>
      <c r="Q180" s="56">
        <f>+C180-15018.5</f>
        <v>43574.901289999951</v>
      </c>
    </row>
    <row r="181" spans="1:17" ht="12" customHeight="1">
      <c r="A181" s="57" t="s">
        <v>391</v>
      </c>
      <c r="B181" s="58" t="s">
        <v>49</v>
      </c>
      <c r="C181" s="59">
        <v>58855.413180000149</v>
      </c>
      <c r="D181" s="60">
        <v>3.4000000000000002E-4</v>
      </c>
      <c r="E181" s="1">
        <f>+(C181-C$7)/C$8</f>
        <v>52560.009979026232</v>
      </c>
      <c r="F181" s="1">
        <f>ROUND(2*E181,0)/2</f>
        <v>52560</v>
      </c>
      <c r="G181" s="1">
        <f>+C181-(C$7+F181*C$8)</f>
        <v>1.3632001500809565E-3</v>
      </c>
      <c r="K181" s="1">
        <f>+G181</f>
        <v>1.3632001500809565E-3</v>
      </c>
      <c r="O181" s="1">
        <f ca="1">+C$11+C$12*$F181</f>
        <v>1.1588023710572455E-3</v>
      </c>
      <c r="Q181" s="56">
        <f>+C181-15018.5</f>
        <v>43836.913180000149</v>
      </c>
    </row>
    <row r="182" spans="1:17" ht="12" customHeight="1">
      <c r="A182" s="57" t="s">
        <v>391</v>
      </c>
      <c r="B182" s="58" t="s">
        <v>49</v>
      </c>
      <c r="C182" s="59">
        <v>58861.424120000098</v>
      </c>
      <c r="D182" s="60">
        <v>3.1E-4</v>
      </c>
      <c r="E182" s="1">
        <f>+(C182-C$7)/C$8</f>
        <v>52604.011828717819</v>
      </c>
      <c r="F182" s="1">
        <f>ROUND(2*E182,0)/2</f>
        <v>52604</v>
      </c>
      <c r="G182" s="1">
        <f>+C182-(C$7+F182*C$8)</f>
        <v>1.6158800935954787E-3</v>
      </c>
      <c r="K182" s="1">
        <f>+G182</f>
        <v>1.6158800935954787E-3</v>
      </c>
      <c r="O182" s="1">
        <f ca="1">+C$11+C$12*$F182</f>
        <v>1.1601013899504933E-3</v>
      </c>
      <c r="Q182" s="56">
        <f>+C182-15018.5</f>
        <v>43842.924120000098</v>
      </c>
    </row>
    <row r="183" spans="1:17" ht="12" customHeight="1">
      <c r="A183" s="57" t="s">
        <v>391</v>
      </c>
      <c r="B183" s="58" t="s">
        <v>49</v>
      </c>
      <c r="C183" s="59">
        <v>58868.39095999999</v>
      </c>
      <c r="D183" s="60">
        <v>1.2999999999999999E-4</v>
      </c>
      <c r="E183" s="1">
        <f>+(C183-C$7)/C$8</f>
        <v>52655.011147710051</v>
      </c>
      <c r="F183" s="1">
        <f>ROUND(2*E183,0)/2</f>
        <v>52655</v>
      </c>
      <c r="G183" s="1">
        <f>+C183-(C$7+F183*C$8)</f>
        <v>1.5228499833028764E-3</v>
      </c>
      <c r="K183" s="1">
        <f>+G183</f>
        <v>1.5228499833028764E-3</v>
      </c>
      <c r="O183" s="1">
        <f ca="1">+C$11+C$12*$F183</f>
        <v>1.1616070709403942E-3</v>
      </c>
      <c r="Q183" s="56">
        <f>+C183-15018.5</f>
        <v>43849.89095999999</v>
      </c>
    </row>
    <row r="184" spans="1:17" ht="12" customHeight="1">
      <c r="A184" s="57" t="s">
        <v>391</v>
      </c>
      <c r="B184" s="58" t="s">
        <v>49</v>
      </c>
      <c r="C184" s="59">
        <v>58948.441930000205</v>
      </c>
      <c r="D184" s="60">
        <v>2.7999999999999998E-4</v>
      </c>
      <c r="E184" s="1">
        <f>+(C184-C$7)/C$8</f>
        <v>53241.00780541166</v>
      </c>
      <c r="F184" s="1">
        <f>ROUND(2*E184,0)/2</f>
        <v>53241</v>
      </c>
      <c r="G184" s="1">
        <f>+C184-(C$7+F184*C$8)</f>
        <v>1.066270204319153E-3</v>
      </c>
      <c r="K184" s="1">
        <f>+G184</f>
        <v>1.066270204319153E-3</v>
      </c>
      <c r="O184" s="1">
        <f ca="1">+C$11+C$12*$F184</f>
        <v>1.1789076407459223E-3</v>
      </c>
      <c r="Q184" s="56">
        <f>+C184-15018.5</f>
        <v>43929.941930000205</v>
      </c>
    </row>
    <row r="185" spans="1:17" ht="12" customHeight="1">
      <c r="A185" s="57" t="s">
        <v>391</v>
      </c>
      <c r="B185" s="58" t="s">
        <v>49</v>
      </c>
      <c r="C185" s="59">
        <v>59258.402739999816</v>
      </c>
      <c r="D185" s="60">
        <v>5.8E-4</v>
      </c>
      <c r="E185" s="1">
        <f>+(C185-C$7)/C$8</f>
        <v>55510.012149491049</v>
      </c>
      <c r="F185" s="1">
        <f>ROUND(2*E185,0)/2</f>
        <v>55510</v>
      </c>
      <c r="G185" s="1">
        <f>+C185-(C$7+F185*C$8)</f>
        <v>1.6596998102613725E-3</v>
      </c>
      <c r="K185" s="1">
        <f>+G185</f>
        <v>1.6596998102613725E-3</v>
      </c>
      <c r="O185" s="1">
        <f ca="1">+C$11+C$12*$F185</f>
        <v>1.2458956832181803E-3</v>
      </c>
      <c r="Q185" s="56">
        <f>+C185-15018.5</f>
        <v>44239.902739999816</v>
      </c>
    </row>
    <row r="186" spans="1:17" ht="12" customHeight="1">
      <c r="A186" s="57" t="s">
        <v>391</v>
      </c>
      <c r="B186" s="58" t="s">
        <v>49</v>
      </c>
      <c r="C186" s="59">
        <v>59268.375349999871</v>
      </c>
      <c r="D186" s="60">
        <v>1.6000000000000001E-4</v>
      </c>
      <c r="E186" s="1">
        <f>+(C186-C$7)/C$8</f>
        <v>55583.014589418737</v>
      </c>
      <c r="F186" s="1">
        <f>ROUND(2*E186,0)/2</f>
        <v>55583</v>
      </c>
      <c r="G186" s="1">
        <f>+C186-(C$7+F186*C$8)</f>
        <v>1.9930098715121858E-3</v>
      </c>
      <c r="K186" s="1">
        <f>+G186</f>
        <v>1.9930098715121858E-3</v>
      </c>
      <c r="O186" s="1">
        <f ca="1">+C$11+C$12*$F186</f>
        <v>1.2480508736547051E-3</v>
      </c>
      <c r="Q186" s="56">
        <f>+C186-15018.5</f>
        <v>44249.875349999871</v>
      </c>
    </row>
    <row r="187" spans="1:17" ht="12" customHeight="1">
      <c r="A187" s="57" t="s">
        <v>391</v>
      </c>
      <c r="B187" s="58" t="s">
        <v>49</v>
      </c>
      <c r="C187" s="59">
        <v>59272.337019999977</v>
      </c>
      <c r="D187" s="60">
        <v>1.7000000000000001E-4</v>
      </c>
      <c r="E187" s="1">
        <f>+(C187-C$7)/C$8</f>
        <v>55612.015179654845</v>
      </c>
      <c r="F187" s="1">
        <f>ROUND(2*E187,0)/2</f>
        <v>55612</v>
      </c>
      <c r="G187" s="1">
        <f>+C187-(C$7+F187*C$8)</f>
        <v>2.0736399746965617E-3</v>
      </c>
      <c r="K187" s="1">
        <f>+G187</f>
        <v>2.0736399746965617E-3</v>
      </c>
      <c r="O187" s="1">
        <f ca="1">+C$11+C$12*$F187</f>
        <v>1.2489070451979821E-3</v>
      </c>
      <c r="Q187" s="56">
        <f>+C187-15018.5</f>
        <v>44253.837019999977</v>
      </c>
    </row>
    <row r="188" spans="1:17" ht="12" customHeight="1">
      <c r="A188" s="57" t="s">
        <v>391</v>
      </c>
      <c r="B188" s="58" t="s">
        <v>49</v>
      </c>
      <c r="C188" s="59">
        <v>59597.324179999996</v>
      </c>
      <c r="D188" s="60">
        <v>3.2000000000000003E-4</v>
      </c>
      <c r="E188" s="1">
        <f>+(C188-C$7)/C$8</f>
        <v>57991.016827672829</v>
      </c>
      <c r="F188" s="1">
        <f>ROUND(2*E188,0)/2</f>
        <v>57991</v>
      </c>
      <c r="G188" s="1">
        <f>+C188-(C$7+F188*C$8)</f>
        <v>2.2987699921941385E-3</v>
      </c>
      <c r="K188" s="1">
        <f>+G188</f>
        <v>2.2987699921941385E-3</v>
      </c>
      <c r="O188" s="1">
        <f ca="1">+C$11+C$12*$F188</f>
        <v>1.3191426349033596E-3</v>
      </c>
      <c r="Q188" s="56">
        <f>+C188-15018.5</f>
        <v>44578.824179999996</v>
      </c>
    </row>
    <row r="189" spans="1:17" ht="12" customHeight="1">
      <c r="A189" s="57" t="s">
        <v>391</v>
      </c>
      <c r="B189" s="58" t="s">
        <v>49</v>
      </c>
      <c r="C189" s="59">
        <v>59599.372450000141</v>
      </c>
      <c r="D189" s="60">
        <v>1.8000000000000001E-4</v>
      </c>
      <c r="E189" s="1">
        <f>+(C189-C$7)/C$8</f>
        <v>58006.01076683624</v>
      </c>
      <c r="F189" s="1">
        <f>ROUND(2*E189,0)/2</f>
        <v>58006</v>
      </c>
      <c r="G189" s="1">
        <f>+C189-(C$7+F189*C$8)</f>
        <v>1.4708201342727989E-3</v>
      </c>
      <c r="K189" s="1">
        <f>+G189</f>
        <v>1.4708201342727989E-3</v>
      </c>
      <c r="O189" s="1">
        <f ca="1">+C$11+C$12*$F189</f>
        <v>1.3195854822533304E-3</v>
      </c>
      <c r="Q189" s="56">
        <f>+C189-15018.5</f>
        <v>44580.872450000141</v>
      </c>
    </row>
    <row r="190" spans="1:17" ht="12" customHeight="1">
      <c r="A190" s="57" t="s">
        <v>391</v>
      </c>
      <c r="B190" s="58" t="s">
        <v>49</v>
      </c>
      <c r="C190" s="59">
        <v>59600.329700000118</v>
      </c>
      <c r="D190" s="60">
        <v>2.9E-4</v>
      </c>
      <c r="E190" s="1">
        <f>+(C190-C$7)/C$8</f>
        <v>58013.018118534419</v>
      </c>
      <c r="F190" s="1">
        <f>ROUND(2*E190,0)/2</f>
        <v>58013</v>
      </c>
      <c r="G190" s="1">
        <f>+C190-(C$7+F190*C$8)</f>
        <v>2.4751101154834032E-3</v>
      </c>
      <c r="K190" s="1">
        <f>+G190</f>
        <v>2.4751101154834032E-3</v>
      </c>
      <c r="O190" s="1">
        <f ca="1">+C$11+C$12*$F190</f>
        <v>1.3197921443499835E-3</v>
      </c>
      <c r="Q190" s="56">
        <f>+C190-15018.5</f>
        <v>44581.829700000118</v>
      </c>
    </row>
    <row r="191" spans="1:17" ht="12" customHeight="1">
      <c r="A191" s="61" t="s">
        <v>392</v>
      </c>
      <c r="B191" s="62" t="s">
        <v>49</v>
      </c>
      <c r="C191" s="63">
        <v>59612.077300000004</v>
      </c>
      <c r="E191" s="1">
        <f>+(C191-C$7)/C$8</f>
        <v>58099.014007602724</v>
      </c>
      <c r="F191" s="1">
        <f>ROUND(2*E191,0)/2</f>
        <v>58099</v>
      </c>
      <c r="G191" s="1">
        <f>+C191-(C$7+F191*C$8)</f>
        <v>1.9135300026391633E-3</v>
      </c>
      <c r="K191" s="1">
        <f>+G191</f>
        <v>1.9135300026391633E-3</v>
      </c>
      <c r="O191" s="1">
        <f ca="1">+C$11+C$12*$F191</f>
        <v>1.3223311358231498E-3</v>
      </c>
      <c r="Q191" s="56">
        <f>+C191-15018.5</f>
        <v>44593.577300000004</v>
      </c>
    </row>
    <row r="192" spans="1:17" ht="12" customHeight="1">
      <c r="A192" s="61" t="s">
        <v>392</v>
      </c>
      <c r="B192" s="62" t="s">
        <v>49</v>
      </c>
      <c r="C192" s="63">
        <v>59612.213800000027</v>
      </c>
      <c r="E192" s="1">
        <f>+(C192-C$7)/C$8</f>
        <v>58100.013227771939</v>
      </c>
      <c r="F192" s="1">
        <f>ROUND(2*E192,0)/2</f>
        <v>58100</v>
      </c>
      <c r="G192" s="1">
        <f>+C192-(C$7+F192*C$8)</f>
        <v>1.8070000223815441E-3</v>
      </c>
      <c r="K192" s="1">
        <f>+G192</f>
        <v>1.8070000223815441E-3</v>
      </c>
      <c r="O192" s="1">
        <f ca="1">+C$11+C$12*$F192</f>
        <v>1.3223606589798146E-3</v>
      </c>
      <c r="Q192" s="56">
        <f>+C192-15018.5</f>
        <v>44593.713800000027</v>
      </c>
    </row>
    <row r="193" spans="1:17" ht="12" customHeight="1">
      <c r="A193" s="61" t="s">
        <v>392</v>
      </c>
      <c r="B193" s="62" t="s">
        <v>49</v>
      </c>
      <c r="C193" s="63">
        <v>59924.223999999929</v>
      </c>
      <c r="E193" s="1">
        <f>+(C193-C$7)/C$8</f>
        <v>60384.0197097454</v>
      </c>
      <c r="F193" s="1">
        <f>ROUND(2*E193,0)/2</f>
        <v>60384</v>
      </c>
      <c r="G193" s="1">
        <f>+C193-(C$7+F193*C$8)</f>
        <v>2.6924799240077846E-3</v>
      </c>
      <c r="K193" s="1">
        <f>+G193</f>
        <v>2.6924799240077846E-3</v>
      </c>
      <c r="O193" s="1">
        <f ca="1">+C$11+C$12*$F193</f>
        <v>1.3897915488020433E-3</v>
      </c>
      <c r="Q193" s="56">
        <f>+C193-15018.5</f>
        <v>44905.723999999929</v>
      </c>
    </row>
    <row r="194" spans="1:17" ht="12" customHeight="1">
      <c r="A194" s="61" t="s">
        <v>392</v>
      </c>
      <c r="B194" s="62" t="s">
        <v>49</v>
      </c>
      <c r="C194" s="63">
        <v>59927.229999999981</v>
      </c>
      <c r="E194" s="1">
        <f>+(C194-C$7)/C$8</f>
        <v>60406.02451434773</v>
      </c>
      <c r="F194" s="1">
        <f>ROUND(2*E194,0)/2</f>
        <v>60406</v>
      </c>
      <c r="G194" s="1">
        <f>+C194-(C$7+F194*C$8)</f>
        <v>3.3488199769635685E-3</v>
      </c>
      <c r="K194" s="1">
        <f>+G194</f>
        <v>3.3488199769635685E-3</v>
      </c>
      <c r="O194" s="1">
        <f ca="1">+C$11+C$12*$F194</f>
        <v>1.3904410582486672E-3</v>
      </c>
      <c r="Q194" s="56">
        <f>+C194-15018.5</f>
        <v>44908.729999999981</v>
      </c>
    </row>
    <row r="195" spans="1:17" ht="12" customHeight="1">
      <c r="A195" s="57" t="s">
        <v>391</v>
      </c>
      <c r="B195" s="58" t="s">
        <v>49</v>
      </c>
      <c r="C195" s="59">
        <v>59968.347630000208</v>
      </c>
      <c r="D195" s="60">
        <v>2.2000000000000001E-4</v>
      </c>
      <c r="E195" s="1">
        <f>+(C195-C$7)/C$8</f>
        <v>60707.017665994477</v>
      </c>
      <c r="F195" s="1">
        <f>ROUND(2*E195,0)/2</f>
        <v>60707</v>
      </c>
      <c r="G195" s="1">
        <f>+C195-(C$7+F195*C$8)</f>
        <v>2.4132902035489678E-3</v>
      </c>
      <c r="K195" s="1">
        <f>+G195</f>
        <v>2.4132902035489678E-3</v>
      </c>
      <c r="O195" s="1">
        <f ca="1">+C$11+C$12*$F195</f>
        <v>1.3993275284047491E-3</v>
      </c>
      <c r="Q195" s="56">
        <f>+C195-15018.5</f>
        <v>44949.847630000208</v>
      </c>
    </row>
    <row r="196" spans="1:17" ht="12" customHeight="1">
      <c r="A196" s="57" t="s">
        <v>391</v>
      </c>
      <c r="B196" s="58" t="s">
        <v>49</v>
      </c>
      <c r="C196" s="59">
        <v>59975.314580000006</v>
      </c>
      <c r="D196" s="60">
        <v>2.2000000000000001E-4</v>
      </c>
      <c r="E196" s="1">
        <f>+(C196-C$7)/C$8</f>
        <v>60758.017790218393</v>
      </c>
      <c r="F196" s="1">
        <f>ROUND(2*E196,0)/2</f>
        <v>60758</v>
      </c>
      <c r="G196" s="1">
        <f>+C196-(C$7+F196*C$8)</f>
        <v>2.4302600068040192E-3</v>
      </c>
      <c r="K196" s="1">
        <f>+G196</f>
        <v>2.4302600068040192E-3</v>
      </c>
      <c r="O196" s="1">
        <f ca="1">+C$11+C$12*$F196</f>
        <v>1.40083320939465E-3</v>
      </c>
      <c r="Q196" s="56">
        <f>+C196-15018.5</f>
        <v>44956.814580000006</v>
      </c>
    </row>
    <row r="197" spans="1:17" ht="12" customHeight="1">
      <c r="A197" s="57" t="s">
        <v>391</v>
      </c>
      <c r="B197" s="58" t="s">
        <v>49</v>
      </c>
      <c r="C197" s="59">
        <v>59989.385280000046</v>
      </c>
      <c r="D197" s="60">
        <v>1.7000000000000001E-4</v>
      </c>
      <c r="E197" s="1">
        <f>+(C197-C$7)/C$8</f>
        <v>60861.019454926813</v>
      </c>
      <c r="F197" s="1">
        <f>ROUND(2*E197,0)/2</f>
        <v>60861</v>
      </c>
      <c r="G197" s="1">
        <f>+C197-(C$7+F197*C$8)</f>
        <v>2.657670047483407E-3</v>
      </c>
      <c r="K197" s="1">
        <f>+G197</f>
        <v>2.657670047483407E-3</v>
      </c>
      <c r="O197" s="1">
        <f ca="1">+C$11+C$12*$F197</f>
        <v>1.4038740945311165E-3</v>
      </c>
      <c r="Q197" s="56">
        <f>+C197-15018.5</f>
        <v>44970.885280000046</v>
      </c>
    </row>
    <row r="198" spans="1:17" ht="12" customHeight="1"/>
    <row r="199" spans="1:17" ht="12" customHeight="1"/>
    <row r="200" spans="1:17" ht="12" customHeight="1"/>
    <row r="201" spans="1:17" ht="12" customHeight="1"/>
    <row r="202" spans="1:17" ht="12" customHeight="1"/>
    <row r="203" spans="1:17" ht="12" customHeight="1"/>
    <row r="204" spans="1:17" ht="12" customHeight="1"/>
    <row r="205" spans="1:17" ht="12" customHeight="1"/>
    <row r="206" spans="1:17" ht="12" customHeight="1"/>
    <row r="207" spans="1:17" ht="12" customHeight="1"/>
    <row r="208" spans="1:17" ht="12" customHeight="1"/>
    <row r="209" ht="12" customHeight="1"/>
    <row r="210" ht="12" customHeight="1"/>
  </sheetData>
  <sheetProtection selectLockedCells="1" selectUnlockedCells="1"/>
  <sortState xmlns:xlrd2="http://schemas.microsoft.com/office/spreadsheetml/2017/richdata2" ref="A21:Q197">
    <sortCondition ref="C21:C197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0"/>
  <sheetViews>
    <sheetView topLeftCell="A58" workbookViewId="0">
      <selection activeCell="A79" sqref="A79"/>
    </sheetView>
  </sheetViews>
  <sheetFormatPr defaultRowHeight="12.75"/>
  <cols>
    <col min="1" max="1" width="19.7109375" style="10" customWidth="1"/>
    <col min="2" max="2" width="4.42578125" customWidth="1"/>
    <col min="3" max="3" width="12.7109375" style="10" customWidth="1"/>
    <col min="4" max="4" width="5.42578125" customWidth="1"/>
    <col min="5" max="5" width="14.85546875" customWidth="1"/>
    <col min="7" max="7" width="12" customWidth="1"/>
    <col min="8" max="8" width="14.140625" style="10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>
      <c r="A1" s="44" t="s">
        <v>75</v>
      </c>
      <c r="I1" s="45" t="s">
        <v>76</v>
      </c>
      <c r="J1" s="46" t="s">
        <v>40</v>
      </c>
    </row>
    <row r="2" spans="1:16">
      <c r="I2" s="47" t="s">
        <v>77</v>
      </c>
      <c r="J2" s="48" t="s">
        <v>39</v>
      </c>
    </row>
    <row r="3" spans="1:16">
      <c r="A3" s="49" t="s">
        <v>78</v>
      </c>
      <c r="I3" s="47" t="s">
        <v>79</v>
      </c>
      <c r="J3" s="48" t="s">
        <v>37</v>
      </c>
    </row>
    <row r="4" spans="1:16">
      <c r="I4" s="47" t="s">
        <v>80</v>
      </c>
      <c r="J4" s="48" t="s">
        <v>37</v>
      </c>
    </row>
    <row r="5" spans="1:16">
      <c r="I5" s="50" t="s">
        <v>81</v>
      </c>
      <c r="J5" s="51" t="s">
        <v>38</v>
      </c>
    </row>
    <row r="11" spans="1:16" ht="12.75" customHeight="1">
      <c r="A11" s="10" t="str">
        <f t="shared" ref="A11:A42" si="0">P11</f>
        <v>IBVS 4967 </v>
      </c>
      <c r="B11" s="17" t="str">
        <f t="shared" ref="B11:B42" si="1">IF(H11=INT(H11),"I","II")</f>
        <v>I</v>
      </c>
      <c r="C11" s="10">
        <f t="shared" ref="C11:C42" si="2">1*G11</f>
        <v>51675.372600000002</v>
      </c>
      <c r="D11" t="str">
        <f t="shared" ref="D11:D42" si="3">VLOOKUP(F11,I$1:J$5,2,FALSE)</f>
        <v>vis</v>
      </c>
      <c r="E11">
        <f>VLOOKUP(C11,Active!C$21:E$971,3,FALSE)</f>
        <v>0</v>
      </c>
      <c r="F11" s="17" t="s">
        <v>81</v>
      </c>
      <c r="G11" t="str">
        <f t="shared" ref="G11:G42" si="4">MID(I11,3,LEN(I11)-3)</f>
        <v>51675.3726</v>
      </c>
      <c r="H11" s="10">
        <f t="shared" ref="H11:H42" si="5">1*K11</f>
        <v>-6037</v>
      </c>
      <c r="I11" s="52" t="s">
        <v>82</v>
      </c>
      <c r="J11" s="53" t="s">
        <v>83</v>
      </c>
      <c r="K11" s="52">
        <v>-6037</v>
      </c>
      <c r="L11" s="52" t="s">
        <v>84</v>
      </c>
      <c r="M11" s="53" t="s">
        <v>85</v>
      </c>
      <c r="N11" s="53" t="s">
        <v>86</v>
      </c>
      <c r="O11" s="54" t="s">
        <v>87</v>
      </c>
      <c r="P11" s="55" t="s">
        <v>88</v>
      </c>
    </row>
    <row r="12" spans="1:16" ht="12.75" customHeight="1">
      <c r="A12" s="10" t="str">
        <f t="shared" si="0"/>
        <v>IBVS 4967 </v>
      </c>
      <c r="B12" s="17" t="str">
        <f t="shared" si="1"/>
        <v>I</v>
      </c>
      <c r="C12" s="10">
        <f t="shared" si="2"/>
        <v>51675.508999999998</v>
      </c>
      <c r="D12" t="str">
        <f t="shared" si="3"/>
        <v>vis</v>
      </c>
      <c r="E12">
        <f>VLOOKUP(C12,Active!C$21:E$971,3,FALSE)</f>
        <v>0.99848813959167337</v>
      </c>
      <c r="F12" s="17" t="s">
        <v>81</v>
      </c>
      <c r="G12" t="str">
        <f t="shared" si="4"/>
        <v>51675.5090</v>
      </c>
      <c r="H12" s="10">
        <f t="shared" si="5"/>
        <v>-6036</v>
      </c>
      <c r="I12" s="52" t="s">
        <v>89</v>
      </c>
      <c r="J12" s="53" t="s">
        <v>90</v>
      </c>
      <c r="K12" s="52">
        <v>-6036</v>
      </c>
      <c r="L12" s="52" t="s">
        <v>91</v>
      </c>
      <c r="M12" s="53" t="s">
        <v>85</v>
      </c>
      <c r="N12" s="53" t="s">
        <v>86</v>
      </c>
      <c r="O12" s="54" t="s">
        <v>87</v>
      </c>
      <c r="P12" s="55" t="s">
        <v>88</v>
      </c>
    </row>
    <row r="13" spans="1:16" ht="12.75" customHeight="1">
      <c r="A13" s="10" t="str">
        <f t="shared" si="0"/>
        <v>IBVS 5313 </v>
      </c>
      <c r="B13" s="17" t="str">
        <f t="shared" si="1"/>
        <v>I</v>
      </c>
      <c r="C13" s="10">
        <f t="shared" si="2"/>
        <v>52298.4349</v>
      </c>
      <c r="D13" t="str">
        <f t="shared" si="3"/>
        <v>vis</v>
      </c>
      <c r="E13">
        <f>VLOOKUP(C13,Active!C$21:E$971,3,FALSE)</f>
        <v>4560.9993899998617</v>
      </c>
      <c r="F13" s="17" t="s">
        <v>81</v>
      </c>
      <c r="G13" t="str">
        <f t="shared" si="4"/>
        <v>52298.4349</v>
      </c>
      <c r="H13" s="10">
        <f t="shared" si="5"/>
        <v>-1476</v>
      </c>
      <c r="I13" s="52" t="s">
        <v>92</v>
      </c>
      <c r="J13" s="53" t="s">
        <v>93</v>
      </c>
      <c r="K13" s="52">
        <v>-1476</v>
      </c>
      <c r="L13" s="52" t="s">
        <v>94</v>
      </c>
      <c r="M13" s="53" t="s">
        <v>85</v>
      </c>
      <c r="N13" s="53" t="s">
        <v>95</v>
      </c>
      <c r="O13" s="54" t="s">
        <v>87</v>
      </c>
      <c r="P13" s="55" t="s">
        <v>96</v>
      </c>
    </row>
    <row r="14" spans="1:16" ht="12.75" customHeight="1">
      <c r="A14" s="10" t="str">
        <f t="shared" si="0"/>
        <v>IBVS 5313 </v>
      </c>
      <c r="B14" s="17" t="str">
        <f t="shared" si="1"/>
        <v>I</v>
      </c>
      <c r="C14" s="10">
        <f t="shared" si="2"/>
        <v>52298.570800000001</v>
      </c>
      <c r="D14" t="str">
        <f t="shared" si="3"/>
        <v>vis</v>
      </c>
      <c r="E14">
        <f>VLOOKUP(C14,Active!C$21:E$971,3,FALSE)</f>
        <v>4561.9942179923528</v>
      </c>
      <c r="F14" s="17" t="s">
        <v>81</v>
      </c>
      <c r="G14" t="str">
        <f t="shared" si="4"/>
        <v>52298.5708</v>
      </c>
      <c r="H14" s="10">
        <f t="shared" si="5"/>
        <v>-1475</v>
      </c>
      <c r="I14" s="52" t="s">
        <v>97</v>
      </c>
      <c r="J14" s="53" t="s">
        <v>98</v>
      </c>
      <c r="K14" s="52">
        <v>-1475</v>
      </c>
      <c r="L14" s="52" t="s">
        <v>99</v>
      </c>
      <c r="M14" s="53" t="s">
        <v>85</v>
      </c>
      <c r="N14" s="53" t="s">
        <v>95</v>
      </c>
      <c r="O14" s="54" t="s">
        <v>87</v>
      </c>
      <c r="P14" s="55" t="s">
        <v>96</v>
      </c>
    </row>
    <row r="15" spans="1:16" ht="12.75" customHeight="1">
      <c r="A15" s="10" t="str">
        <f t="shared" si="0"/>
        <v>IBVS 5579 </v>
      </c>
      <c r="B15" s="17" t="str">
        <f t="shared" si="1"/>
        <v>II</v>
      </c>
      <c r="C15" s="10">
        <f t="shared" si="2"/>
        <v>52345.366000000002</v>
      </c>
      <c r="D15" t="str">
        <f t="shared" si="3"/>
        <v>vis</v>
      </c>
      <c r="E15">
        <f>VLOOKUP(C15,Active!C$21:E$971,3,FALSE)</f>
        <v>4904.5488528256983</v>
      </c>
      <c r="F15" s="17" t="s">
        <v>81</v>
      </c>
      <c r="G15" t="str">
        <f t="shared" si="4"/>
        <v>52345.3660</v>
      </c>
      <c r="H15" s="10">
        <f t="shared" si="5"/>
        <v>-1132.5</v>
      </c>
      <c r="I15" s="52" t="s">
        <v>100</v>
      </c>
      <c r="J15" s="53" t="s">
        <v>101</v>
      </c>
      <c r="K15" s="52">
        <v>-1132.5</v>
      </c>
      <c r="L15" s="52" t="s">
        <v>102</v>
      </c>
      <c r="M15" s="53" t="s">
        <v>85</v>
      </c>
      <c r="N15" s="53" t="s">
        <v>86</v>
      </c>
      <c r="O15" s="54" t="s">
        <v>103</v>
      </c>
      <c r="P15" s="55" t="s">
        <v>104</v>
      </c>
    </row>
    <row r="16" spans="1:16" ht="12.75" customHeight="1">
      <c r="A16" s="10" t="str">
        <f t="shared" si="0"/>
        <v>IBVS 5579 </v>
      </c>
      <c r="B16" s="17" t="str">
        <f t="shared" si="1"/>
        <v>I</v>
      </c>
      <c r="C16" s="10">
        <f t="shared" si="2"/>
        <v>52345.427199999998</v>
      </c>
      <c r="D16" t="str">
        <f t="shared" si="3"/>
        <v>vis</v>
      </c>
      <c r="E16">
        <f>VLOOKUP(C16,Active!C$21:E$971,3,FALSE)</f>
        <v>4904.9968548355328</v>
      </c>
      <c r="F16" s="17" t="s">
        <v>81</v>
      </c>
      <c r="G16" t="str">
        <f t="shared" si="4"/>
        <v>52345.4272</v>
      </c>
      <c r="H16" s="10">
        <f t="shared" si="5"/>
        <v>-1132</v>
      </c>
      <c r="I16" s="52" t="s">
        <v>105</v>
      </c>
      <c r="J16" s="53" t="s">
        <v>106</v>
      </c>
      <c r="K16" s="52">
        <v>-1132</v>
      </c>
      <c r="L16" s="52" t="s">
        <v>107</v>
      </c>
      <c r="M16" s="53" t="s">
        <v>85</v>
      </c>
      <c r="N16" s="53" t="s">
        <v>86</v>
      </c>
      <c r="O16" s="54" t="s">
        <v>103</v>
      </c>
      <c r="P16" s="55" t="s">
        <v>104</v>
      </c>
    </row>
    <row r="17" spans="1:16" ht="12.75" customHeight="1">
      <c r="A17" s="10" t="str">
        <f t="shared" si="0"/>
        <v>IBVS 5579 </v>
      </c>
      <c r="B17" s="17" t="str">
        <f t="shared" si="1"/>
        <v>I</v>
      </c>
      <c r="C17" s="10">
        <f t="shared" si="2"/>
        <v>52345.563800000004</v>
      </c>
      <c r="D17" t="str">
        <f t="shared" si="3"/>
        <v>vis</v>
      </c>
      <c r="E17">
        <f>VLOOKUP(C17,Active!C$21:E$971,3,FALSE)</f>
        <v>4905.9968070340492</v>
      </c>
      <c r="F17" s="17" t="s">
        <v>81</v>
      </c>
      <c r="G17" t="str">
        <f t="shared" si="4"/>
        <v>52345.5638</v>
      </c>
      <c r="H17" s="10">
        <f t="shared" si="5"/>
        <v>-1131</v>
      </c>
      <c r="I17" s="52" t="s">
        <v>108</v>
      </c>
      <c r="J17" s="53" t="s">
        <v>109</v>
      </c>
      <c r="K17" s="52">
        <v>-1131</v>
      </c>
      <c r="L17" s="52" t="s">
        <v>107</v>
      </c>
      <c r="M17" s="53" t="s">
        <v>85</v>
      </c>
      <c r="N17" s="53" t="s">
        <v>86</v>
      </c>
      <c r="O17" s="54" t="s">
        <v>103</v>
      </c>
      <c r="P17" s="55" t="s">
        <v>104</v>
      </c>
    </row>
    <row r="18" spans="1:16" ht="12.75" customHeight="1">
      <c r="A18" s="10" t="str">
        <f t="shared" si="0"/>
        <v>IBVS 5313 </v>
      </c>
      <c r="B18" s="17" t="str">
        <f t="shared" si="1"/>
        <v>I</v>
      </c>
      <c r="C18" s="10">
        <f t="shared" si="2"/>
        <v>52347.476900000001</v>
      </c>
      <c r="D18" t="str">
        <f t="shared" si="3"/>
        <v>vis</v>
      </c>
      <c r="E18">
        <f>VLOOKUP(C18,Active!C$21:E$971,3,FALSE)</f>
        <v>4920.0012620187263</v>
      </c>
      <c r="F18" s="17" t="s">
        <v>81</v>
      </c>
      <c r="G18" t="str">
        <f t="shared" si="4"/>
        <v>52347.4769</v>
      </c>
      <c r="H18" s="10">
        <f t="shared" si="5"/>
        <v>-1117</v>
      </c>
      <c r="I18" s="52" t="s">
        <v>110</v>
      </c>
      <c r="J18" s="53" t="s">
        <v>111</v>
      </c>
      <c r="K18" s="52">
        <v>-1117</v>
      </c>
      <c r="L18" s="52" t="s">
        <v>112</v>
      </c>
      <c r="M18" s="53" t="s">
        <v>85</v>
      </c>
      <c r="N18" s="53" t="s">
        <v>113</v>
      </c>
      <c r="O18" s="54" t="s">
        <v>87</v>
      </c>
      <c r="P18" s="55" t="s">
        <v>96</v>
      </c>
    </row>
    <row r="19" spans="1:16" ht="12.75" customHeight="1">
      <c r="A19" s="10" t="str">
        <f t="shared" si="0"/>
        <v>IBVS 5313 </v>
      </c>
      <c r="B19" s="17" t="str">
        <f t="shared" si="1"/>
        <v>I</v>
      </c>
      <c r="C19" s="10">
        <f t="shared" si="2"/>
        <v>52347.6132</v>
      </c>
      <c r="D19" t="str">
        <f t="shared" si="3"/>
        <v>vis</v>
      </c>
      <c r="E19">
        <f>VLOOKUP(C19,Active!C$21:E$971,3,FALSE)</f>
        <v>4920.9990181289086</v>
      </c>
      <c r="F19" s="17" t="s">
        <v>81</v>
      </c>
      <c r="G19" t="str">
        <f t="shared" si="4"/>
        <v>52347.6132</v>
      </c>
      <c r="H19" s="10">
        <f t="shared" si="5"/>
        <v>-1116</v>
      </c>
      <c r="I19" s="52" t="s">
        <v>114</v>
      </c>
      <c r="J19" s="53" t="s">
        <v>115</v>
      </c>
      <c r="K19" s="52">
        <v>-1116</v>
      </c>
      <c r="L19" s="52" t="s">
        <v>91</v>
      </c>
      <c r="M19" s="53" t="s">
        <v>85</v>
      </c>
      <c r="N19" s="53" t="s">
        <v>113</v>
      </c>
      <c r="O19" s="54" t="s">
        <v>87</v>
      </c>
      <c r="P19" s="55" t="s">
        <v>96</v>
      </c>
    </row>
    <row r="20" spans="1:16" ht="12.75" customHeight="1">
      <c r="A20" s="10" t="str">
        <f t="shared" si="0"/>
        <v>IBVS 5313 </v>
      </c>
      <c r="B20" s="17" t="str">
        <f t="shared" si="1"/>
        <v>I</v>
      </c>
      <c r="C20" s="10">
        <f t="shared" si="2"/>
        <v>52366.328300000001</v>
      </c>
      <c r="D20" t="str">
        <f t="shared" si="3"/>
        <v>vis</v>
      </c>
      <c r="E20">
        <f>VLOOKUP(C20,Active!C$21:E$971,3,FALSE)</f>
        <v>5057.9990575853044</v>
      </c>
      <c r="F20" s="17" t="s">
        <v>81</v>
      </c>
      <c r="G20" t="str">
        <f t="shared" si="4"/>
        <v>52366.3283</v>
      </c>
      <c r="H20" s="10">
        <f t="shared" si="5"/>
        <v>-979</v>
      </c>
      <c r="I20" s="52" t="s">
        <v>116</v>
      </c>
      <c r="J20" s="53" t="s">
        <v>117</v>
      </c>
      <c r="K20" s="52">
        <v>-979</v>
      </c>
      <c r="L20" s="52" t="s">
        <v>91</v>
      </c>
      <c r="M20" s="53" t="s">
        <v>85</v>
      </c>
      <c r="N20" s="53" t="s">
        <v>113</v>
      </c>
      <c r="O20" s="54" t="s">
        <v>87</v>
      </c>
      <c r="P20" s="55" t="s">
        <v>96</v>
      </c>
    </row>
    <row r="21" spans="1:16" ht="12.75" customHeight="1">
      <c r="A21" s="10" t="str">
        <f t="shared" si="0"/>
        <v>IBVS 5434 </v>
      </c>
      <c r="B21" s="17" t="str">
        <f t="shared" si="1"/>
        <v>I</v>
      </c>
      <c r="C21" s="10">
        <f t="shared" si="2"/>
        <v>52607.575499999999</v>
      </c>
      <c r="D21" t="str">
        <f t="shared" si="3"/>
        <v>vis</v>
      </c>
      <c r="E21">
        <f>VLOOKUP(C21,Active!C$21:E$971,3,FALSE)</f>
        <v>6823.9995555117066</v>
      </c>
      <c r="F21" s="17" t="s">
        <v>81</v>
      </c>
      <c r="G21" t="str">
        <f t="shared" si="4"/>
        <v>52607.5755</v>
      </c>
      <c r="H21" s="10">
        <f t="shared" si="5"/>
        <v>787</v>
      </c>
      <c r="I21" s="52" t="s">
        <v>118</v>
      </c>
      <c r="J21" s="53" t="s">
        <v>119</v>
      </c>
      <c r="K21" s="52">
        <v>787</v>
      </c>
      <c r="L21" s="52" t="s">
        <v>91</v>
      </c>
      <c r="M21" s="53" t="s">
        <v>85</v>
      </c>
      <c r="N21" s="53" t="s">
        <v>113</v>
      </c>
      <c r="O21" s="54" t="s">
        <v>103</v>
      </c>
      <c r="P21" s="55" t="s">
        <v>120</v>
      </c>
    </row>
    <row r="22" spans="1:16" ht="12.75" customHeight="1">
      <c r="A22" s="10" t="str">
        <f t="shared" si="0"/>
        <v>IBVS 5434 </v>
      </c>
      <c r="B22" s="17" t="str">
        <f t="shared" si="1"/>
        <v>I</v>
      </c>
      <c r="C22" s="10">
        <f t="shared" si="2"/>
        <v>52709.347699999998</v>
      </c>
      <c r="D22" t="str">
        <f t="shared" si="3"/>
        <v>vis</v>
      </c>
      <c r="E22">
        <f>VLOOKUP(C22,Active!C$21:E$971,3,FALSE)</f>
        <v>7569.0020089083291</v>
      </c>
      <c r="F22" s="17" t="s">
        <v>81</v>
      </c>
      <c r="G22" t="str">
        <f t="shared" si="4"/>
        <v>52709.3477</v>
      </c>
      <c r="H22" s="10">
        <f t="shared" si="5"/>
        <v>1532</v>
      </c>
      <c r="I22" s="52" t="s">
        <v>121</v>
      </c>
      <c r="J22" s="53" t="s">
        <v>122</v>
      </c>
      <c r="K22" s="52">
        <v>1532</v>
      </c>
      <c r="L22" s="52" t="s">
        <v>123</v>
      </c>
      <c r="M22" s="53" t="s">
        <v>85</v>
      </c>
      <c r="N22" s="53" t="s">
        <v>113</v>
      </c>
      <c r="O22" s="54" t="s">
        <v>103</v>
      </c>
      <c r="P22" s="55" t="s">
        <v>120</v>
      </c>
    </row>
    <row r="23" spans="1:16" ht="12.75" customHeight="1">
      <c r="A23" s="10" t="str">
        <f t="shared" si="0"/>
        <v>IBVS 5434 </v>
      </c>
      <c r="B23" s="17" t="str">
        <f t="shared" si="1"/>
        <v>I</v>
      </c>
      <c r="C23" s="10">
        <f t="shared" si="2"/>
        <v>52716.313900000001</v>
      </c>
      <c r="D23" t="str">
        <f t="shared" si="3"/>
        <v>vis</v>
      </c>
      <c r="E23">
        <f>VLOOKUP(C23,Active!C$21:E$971,3,FALSE)</f>
        <v>7619.9966429130336</v>
      </c>
      <c r="F23" s="17" t="s">
        <v>81</v>
      </c>
      <c r="G23" t="str">
        <f t="shared" si="4"/>
        <v>52716.3139</v>
      </c>
      <c r="H23" s="10">
        <f t="shared" si="5"/>
        <v>1583</v>
      </c>
      <c r="I23" s="52" t="s">
        <v>124</v>
      </c>
      <c r="J23" s="53" t="s">
        <v>125</v>
      </c>
      <c r="K23" s="52">
        <v>1583</v>
      </c>
      <c r="L23" s="52" t="s">
        <v>126</v>
      </c>
      <c r="M23" s="53" t="s">
        <v>85</v>
      </c>
      <c r="N23" s="53" t="s">
        <v>113</v>
      </c>
      <c r="O23" s="54" t="s">
        <v>103</v>
      </c>
      <c r="P23" s="55" t="s">
        <v>120</v>
      </c>
    </row>
    <row r="24" spans="1:16" ht="12.75" customHeight="1">
      <c r="A24" s="10" t="str">
        <f t="shared" si="0"/>
        <v>IBVS 5434 </v>
      </c>
      <c r="B24" s="17" t="str">
        <f t="shared" si="1"/>
        <v>I</v>
      </c>
      <c r="C24" s="10">
        <f t="shared" si="2"/>
        <v>52716.450799999999</v>
      </c>
      <c r="D24" t="str">
        <f t="shared" si="3"/>
        <v>vis</v>
      </c>
      <c r="E24">
        <f>VLOOKUP(C24,Active!C$21:E$971,3,FALSE)</f>
        <v>7620.9987911997787</v>
      </c>
      <c r="F24" s="17" t="s">
        <v>81</v>
      </c>
      <c r="G24" t="str">
        <f t="shared" si="4"/>
        <v>52716.4508</v>
      </c>
      <c r="H24" s="10">
        <f t="shared" si="5"/>
        <v>1584</v>
      </c>
      <c r="I24" s="52" t="s">
        <v>127</v>
      </c>
      <c r="J24" s="53" t="s">
        <v>128</v>
      </c>
      <c r="K24" s="52">
        <v>1584</v>
      </c>
      <c r="L24" s="52" t="s">
        <v>129</v>
      </c>
      <c r="M24" s="53" t="s">
        <v>85</v>
      </c>
      <c r="N24" s="53" t="s">
        <v>113</v>
      </c>
      <c r="O24" s="54" t="s">
        <v>103</v>
      </c>
      <c r="P24" s="55" t="s">
        <v>120</v>
      </c>
    </row>
    <row r="25" spans="1:16" ht="12.75" customHeight="1">
      <c r="A25" s="10" t="str">
        <f t="shared" si="0"/>
        <v>IBVS 5434 </v>
      </c>
      <c r="B25" s="17" t="str">
        <f t="shared" si="1"/>
        <v>I</v>
      </c>
      <c r="C25" s="10">
        <f t="shared" si="2"/>
        <v>52716.587099999997</v>
      </c>
      <c r="D25" t="str">
        <f t="shared" si="3"/>
        <v>vis</v>
      </c>
      <c r="E25">
        <f>VLOOKUP(C25,Active!C$21:E$971,3,FALSE)</f>
        <v>7621.996547309961</v>
      </c>
      <c r="F25" s="17" t="s">
        <v>81</v>
      </c>
      <c r="G25" t="str">
        <f t="shared" si="4"/>
        <v>52716.5871</v>
      </c>
      <c r="H25" s="10">
        <f t="shared" si="5"/>
        <v>1585</v>
      </c>
      <c r="I25" s="52" t="s">
        <v>130</v>
      </c>
      <c r="J25" s="53" t="s">
        <v>131</v>
      </c>
      <c r="K25" s="52">
        <v>1585</v>
      </c>
      <c r="L25" s="52" t="s">
        <v>126</v>
      </c>
      <c r="M25" s="53" t="s">
        <v>85</v>
      </c>
      <c r="N25" s="53" t="s">
        <v>113</v>
      </c>
      <c r="O25" s="54" t="s">
        <v>103</v>
      </c>
      <c r="P25" s="55" t="s">
        <v>120</v>
      </c>
    </row>
    <row r="26" spans="1:16" ht="12.75" customHeight="1">
      <c r="A26" s="10" t="str">
        <f t="shared" si="0"/>
        <v>IBVS 5434 </v>
      </c>
      <c r="B26" s="17" t="str">
        <f t="shared" si="1"/>
        <v>I</v>
      </c>
      <c r="C26" s="10">
        <f t="shared" si="2"/>
        <v>52721.641799999998</v>
      </c>
      <c r="D26" t="str">
        <f t="shared" si="3"/>
        <v>vis</v>
      </c>
      <c r="E26">
        <f>VLOOKUP(C26,Active!C$21:E$971,3,FALSE)</f>
        <v>7658.9984388008033</v>
      </c>
      <c r="F26" s="17" t="s">
        <v>81</v>
      </c>
      <c r="G26" t="str">
        <f t="shared" si="4"/>
        <v>52721.6418</v>
      </c>
      <c r="H26" s="10">
        <f t="shared" si="5"/>
        <v>1622</v>
      </c>
      <c r="I26" s="52" t="s">
        <v>132</v>
      </c>
      <c r="J26" s="53" t="s">
        <v>133</v>
      </c>
      <c r="K26" s="52">
        <v>1622</v>
      </c>
      <c r="L26" s="52" t="s">
        <v>129</v>
      </c>
      <c r="M26" s="53" t="s">
        <v>85</v>
      </c>
      <c r="N26" s="53" t="s">
        <v>113</v>
      </c>
      <c r="O26" s="54" t="s">
        <v>103</v>
      </c>
      <c r="P26" s="55" t="s">
        <v>120</v>
      </c>
    </row>
    <row r="27" spans="1:16" ht="12.75" customHeight="1">
      <c r="A27" s="10" t="str">
        <f t="shared" si="0"/>
        <v>IBVS 5434 </v>
      </c>
      <c r="B27" s="17" t="str">
        <f t="shared" si="1"/>
        <v>I</v>
      </c>
      <c r="C27" s="10">
        <f t="shared" si="2"/>
        <v>52730.3851</v>
      </c>
      <c r="D27" t="str">
        <f t="shared" si="3"/>
        <v>vis</v>
      </c>
      <c r="E27">
        <f>VLOOKUP(C27,Active!C$21:E$971,3,FALSE)</f>
        <v>7723.001967768284</v>
      </c>
      <c r="F27" s="17" t="s">
        <v>81</v>
      </c>
      <c r="G27" t="str">
        <f t="shared" si="4"/>
        <v>52730.3851</v>
      </c>
      <c r="H27" s="10">
        <f t="shared" si="5"/>
        <v>1686</v>
      </c>
      <c r="I27" s="52" t="s">
        <v>134</v>
      </c>
      <c r="J27" s="53" t="s">
        <v>135</v>
      </c>
      <c r="K27" s="52">
        <v>1686</v>
      </c>
      <c r="L27" s="52" t="s">
        <v>123</v>
      </c>
      <c r="M27" s="53" t="s">
        <v>85</v>
      </c>
      <c r="N27" s="53" t="s">
        <v>113</v>
      </c>
      <c r="O27" s="54" t="s">
        <v>103</v>
      </c>
      <c r="P27" s="55" t="s">
        <v>120</v>
      </c>
    </row>
    <row r="28" spans="1:16" ht="12.75" customHeight="1">
      <c r="A28" s="10" t="str">
        <f t="shared" si="0"/>
        <v>IBVS 5434 </v>
      </c>
      <c r="B28" s="17" t="str">
        <f t="shared" si="1"/>
        <v>I</v>
      </c>
      <c r="C28" s="10">
        <f t="shared" si="2"/>
        <v>52730.521500000003</v>
      </c>
      <c r="D28" t="str">
        <f t="shared" si="3"/>
        <v>vis</v>
      </c>
      <c r="E28">
        <f>VLOOKUP(C28,Active!C$21:E$971,3,FALSE)</f>
        <v>7724.0004559079289</v>
      </c>
      <c r="F28" s="17" t="s">
        <v>81</v>
      </c>
      <c r="G28" t="str">
        <f t="shared" si="4"/>
        <v>52730.5215</v>
      </c>
      <c r="H28" s="10">
        <f t="shared" si="5"/>
        <v>1687</v>
      </c>
      <c r="I28" s="52" t="s">
        <v>136</v>
      </c>
      <c r="J28" s="53" t="s">
        <v>137</v>
      </c>
      <c r="K28" s="52">
        <v>1687</v>
      </c>
      <c r="L28" s="52" t="s">
        <v>84</v>
      </c>
      <c r="M28" s="53" t="s">
        <v>85</v>
      </c>
      <c r="N28" s="53" t="s">
        <v>113</v>
      </c>
      <c r="O28" s="54" t="s">
        <v>103</v>
      </c>
      <c r="P28" s="55" t="s">
        <v>120</v>
      </c>
    </row>
    <row r="29" spans="1:16" ht="12.75" customHeight="1">
      <c r="A29" s="10" t="str">
        <f t="shared" si="0"/>
        <v>IBVS 5684 </v>
      </c>
      <c r="B29" s="17" t="str">
        <f t="shared" si="1"/>
        <v>I</v>
      </c>
      <c r="C29" s="10">
        <f t="shared" si="2"/>
        <v>53036.6561</v>
      </c>
      <c r="D29" t="str">
        <f t="shared" si="3"/>
        <v>vis</v>
      </c>
      <c r="E29">
        <f>VLOOKUP(C29,Active!C$21:E$971,3,FALSE)</f>
        <v>9964.9958168178182</v>
      </c>
      <c r="F29" s="17" t="s">
        <v>81</v>
      </c>
      <c r="G29" t="str">
        <f t="shared" si="4"/>
        <v>53036.6561</v>
      </c>
      <c r="H29" s="10">
        <f t="shared" si="5"/>
        <v>3928</v>
      </c>
      <c r="I29" s="52" t="s">
        <v>138</v>
      </c>
      <c r="J29" s="53" t="s">
        <v>139</v>
      </c>
      <c r="K29" s="52">
        <v>3928</v>
      </c>
      <c r="L29" s="52" t="s">
        <v>140</v>
      </c>
      <c r="M29" s="53" t="s">
        <v>85</v>
      </c>
      <c r="N29" s="53" t="s">
        <v>86</v>
      </c>
      <c r="O29" s="54" t="s">
        <v>141</v>
      </c>
      <c r="P29" s="55" t="s">
        <v>142</v>
      </c>
    </row>
    <row r="30" spans="1:16" ht="12.75" customHeight="1">
      <c r="A30" s="10" t="str">
        <f t="shared" si="0"/>
        <v>IBVS 5753 </v>
      </c>
      <c r="B30" s="17" t="str">
        <f t="shared" si="1"/>
        <v>I</v>
      </c>
      <c r="C30" s="10">
        <f t="shared" si="2"/>
        <v>53080.507100000003</v>
      </c>
      <c r="D30" t="str">
        <f t="shared" si="3"/>
        <v>vis</v>
      </c>
      <c r="E30">
        <f>VLOOKUP(C30,Active!C$21:E$971,3,FALSE)</f>
        <v>10285.998041235658</v>
      </c>
      <c r="F30" s="17" t="s">
        <v>81</v>
      </c>
      <c r="G30" t="str">
        <f t="shared" si="4"/>
        <v>53080.5071</v>
      </c>
      <c r="H30" s="10">
        <f t="shared" si="5"/>
        <v>4249</v>
      </c>
      <c r="I30" s="52" t="s">
        <v>143</v>
      </c>
      <c r="J30" s="53" t="s">
        <v>144</v>
      </c>
      <c r="K30" s="52">
        <v>4249</v>
      </c>
      <c r="L30" s="52" t="s">
        <v>145</v>
      </c>
      <c r="M30" s="53" t="s">
        <v>85</v>
      </c>
      <c r="N30" s="53" t="s">
        <v>86</v>
      </c>
      <c r="O30" s="54" t="s">
        <v>141</v>
      </c>
      <c r="P30" s="55" t="s">
        <v>146</v>
      </c>
    </row>
    <row r="31" spans="1:16" ht="12.75" customHeight="1">
      <c r="A31" s="10" t="str">
        <f t="shared" si="0"/>
        <v>IBVS 5753 </v>
      </c>
      <c r="B31" s="17" t="str">
        <f t="shared" si="1"/>
        <v>I</v>
      </c>
      <c r="C31" s="10">
        <f t="shared" si="2"/>
        <v>53080.643400000001</v>
      </c>
      <c r="D31" t="str">
        <f t="shared" si="3"/>
        <v>vis</v>
      </c>
      <c r="E31">
        <f>VLOOKUP(C31,Active!C$21:E$971,3,FALSE)</f>
        <v>10286.99579734584</v>
      </c>
      <c r="F31" s="17" t="s">
        <v>81</v>
      </c>
      <c r="G31" t="str">
        <f t="shared" si="4"/>
        <v>53080.6434</v>
      </c>
      <c r="H31" s="10">
        <f t="shared" si="5"/>
        <v>4250</v>
      </c>
      <c r="I31" s="52" t="s">
        <v>147</v>
      </c>
      <c r="J31" s="53" t="s">
        <v>148</v>
      </c>
      <c r="K31" s="52">
        <v>4250</v>
      </c>
      <c r="L31" s="52" t="s">
        <v>140</v>
      </c>
      <c r="M31" s="53" t="s">
        <v>85</v>
      </c>
      <c r="N31" s="53" t="s">
        <v>86</v>
      </c>
      <c r="O31" s="54" t="s">
        <v>141</v>
      </c>
      <c r="P31" s="55" t="s">
        <v>146</v>
      </c>
    </row>
    <row r="32" spans="1:16" ht="12.75" customHeight="1">
      <c r="A32" s="10" t="str">
        <f t="shared" si="0"/>
        <v>IBVS 5684 </v>
      </c>
      <c r="B32" s="17" t="str">
        <f t="shared" si="1"/>
        <v>I</v>
      </c>
      <c r="C32" s="10">
        <f t="shared" si="2"/>
        <v>53095.397299999997</v>
      </c>
      <c r="D32" t="str">
        <f t="shared" si="3"/>
        <v>vis</v>
      </c>
      <c r="E32">
        <f>VLOOKUP(C32,Active!C$21:E$971,3,FALSE)</f>
        <v>10394.998687105181</v>
      </c>
      <c r="F32" s="17" t="s">
        <v>81</v>
      </c>
      <c r="G32" t="str">
        <f t="shared" si="4"/>
        <v>53095.3973</v>
      </c>
      <c r="H32" s="10">
        <f t="shared" si="5"/>
        <v>4358</v>
      </c>
      <c r="I32" s="52" t="s">
        <v>149</v>
      </c>
      <c r="J32" s="53" t="s">
        <v>150</v>
      </c>
      <c r="K32" s="52">
        <v>4358</v>
      </c>
      <c r="L32" s="52" t="s">
        <v>129</v>
      </c>
      <c r="M32" s="53" t="s">
        <v>85</v>
      </c>
      <c r="N32" s="53" t="s">
        <v>86</v>
      </c>
      <c r="O32" s="54" t="s">
        <v>141</v>
      </c>
      <c r="P32" s="55" t="s">
        <v>142</v>
      </c>
    </row>
    <row r="33" spans="1:16" ht="12.75" customHeight="1">
      <c r="A33" s="10" t="str">
        <f t="shared" si="0"/>
        <v>IBVS 5684 </v>
      </c>
      <c r="B33" s="17" t="str">
        <f t="shared" si="1"/>
        <v>I</v>
      </c>
      <c r="C33" s="10">
        <f t="shared" si="2"/>
        <v>53375.576999999997</v>
      </c>
      <c r="D33" t="str">
        <f t="shared" si="3"/>
        <v>vis</v>
      </c>
      <c r="E33">
        <f>VLOOKUP(C33,Active!C$21:E$971,3,FALSE)</f>
        <v>12445.996542039353</v>
      </c>
      <c r="F33" s="17" t="s">
        <v>81</v>
      </c>
      <c r="G33" t="str">
        <f t="shared" si="4"/>
        <v>53375.5770</v>
      </c>
      <c r="H33" s="10">
        <f t="shared" si="5"/>
        <v>6409</v>
      </c>
      <c r="I33" s="52" t="s">
        <v>151</v>
      </c>
      <c r="J33" s="53" t="s">
        <v>152</v>
      </c>
      <c r="K33" s="52">
        <v>6409</v>
      </c>
      <c r="L33" s="52" t="s">
        <v>140</v>
      </c>
      <c r="M33" s="53" t="s">
        <v>85</v>
      </c>
      <c r="N33" s="53" t="s">
        <v>86</v>
      </c>
      <c r="O33" s="54" t="s">
        <v>141</v>
      </c>
      <c r="P33" s="55" t="s">
        <v>142</v>
      </c>
    </row>
    <row r="34" spans="1:16" ht="12.75" customHeight="1">
      <c r="A34" s="10" t="str">
        <f t="shared" si="0"/>
        <v>IBVS 5684 </v>
      </c>
      <c r="B34" s="17" t="str">
        <f t="shared" si="1"/>
        <v>II</v>
      </c>
      <c r="C34" s="10">
        <f t="shared" si="2"/>
        <v>53375.652000000002</v>
      </c>
      <c r="D34" t="str">
        <f t="shared" si="3"/>
        <v>vis</v>
      </c>
      <c r="E34">
        <f>VLOOKUP(C34,Active!C$21:E$971,3,FALSE)</f>
        <v>12446.545564110291</v>
      </c>
      <c r="F34" s="17" t="s">
        <v>81</v>
      </c>
      <c r="G34" t="str">
        <f t="shared" si="4"/>
        <v>53375.6520</v>
      </c>
      <c r="H34" s="10">
        <f t="shared" si="5"/>
        <v>6409.5</v>
      </c>
      <c r="I34" s="52" t="s">
        <v>153</v>
      </c>
      <c r="J34" s="53" t="s">
        <v>154</v>
      </c>
      <c r="K34" s="52">
        <v>6409.5</v>
      </c>
      <c r="L34" s="52" t="s">
        <v>155</v>
      </c>
      <c r="M34" s="53" t="s">
        <v>85</v>
      </c>
      <c r="N34" s="53" t="s">
        <v>86</v>
      </c>
      <c r="O34" s="54" t="s">
        <v>141</v>
      </c>
      <c r="P34" s="55" t="s">
        <v>142</v>
      </c>
    </row>
    <row r="35" spans="1:16" ht="12.75" customHeight="1">
      <c r="A35" s="10" t="str">
        <f t="shared" si="0"/>
        <v>BAVM 178 </v>
      </c>
      <c r="B35" s="17" t="str">
        <f t="shared" si="1"/>
        <v>I</v>
      </c>
      <c r="C35" s="10">
        <f t="shared" si="2"/>
        <v>53407.406799999997</v>
      </c>
      <c r="D35" t="str">
        <f t="shared" si="3"/>
        <v>vis</v>
      </c>
      <c r="E35">
        <f>VLOOKUP(C35,Active!C$21:E$971,3,FALSE)</f>
        <v>12679.000044873364</v>
      </c>
      <c r="F35" s="17" t="s">
        <v>81</v>
      </c>
      <c r="G35" t="str">
        <f t="shared" si="4"/>
        <v>53407.4068</v>
      </c>
      <c r="H35" s="10">
        <f t="shared" si="5"/>
        <v>6642</v>
      </c>
      <c r="I35" s="52" t="s">
        <v>156</v>
      </c>
      <c r="J35" s="53" t="s">
        <v>157</v>
      </c>
      <c r="K35" s="52">
        <v>6642</v>
      </c>
      <c r="L35" s="52" t="s">
        <v>158</v>
      </c>
      <c r="M35" s="53" t="s">
        <v>159</v>
      </c>
      <c r="N35" s="53" t="s">
        <v>160</v>
      </c>
      <c r="O35" s="54" t="s">
        <v>161</v>
      </c>
      <c r="P35" s="55" t="s">
        <v>162</v>
      </c>
    </row>
    <row r="36" spans="1:16" ht="12.75" customHeight="1">
      <c r="A36" s="10" t="str">
        <f t="shared" si="0"/>
        <v>IBVS 5753 </v>
      </c>
      <c r="B36" s="17" t="str">
        <f t="shared" si="1"/>
        <v>I</v>
      </c>
      <c r="C36" s="10">
        <f t="shared" si="2"/>
        <v>53437.324099999998</v>
      </c>
      <c r="D36" t="str">
        <f t="shared" si="3"/>
        <v>vis</v>
      </c>
      <c r="E36">
        <f>VLOOKUP(C36,Active!C$21:E$971,3,FALSE)</f>
        <v>12898.003484899262</v>
      </c>
      <c r="F36" s="17" t="s">
        <v>81</v>
      </c>
      <c r="G36" t="str">
        <f t="shared" si="4"/>
        <v>53437.3241</v>
      </c>
      <c r="H36" s="10">
        <f t="shared" si="5"/>
        <v>6861</v>
      </c>
      <c r="I36" s="52" t="s">
        <v>163</v>
      </c>
      <c r="J36" s="53" t="s">
        <v>164</v>
      </c>
      <c r="K36" s="52" t="s">
        <v>165</v>
      </c>
      <c r="L36" s="52" t="s">
        <v>166</v>
      </c>
      <c r="M36" s="53" t="s">
        <v>85</v>
      </c>
      <c r="N36" s="53" t="s">
        <v>86</v>
      </c>
      <c r="O36" s="54" t="s">
        <v>141</v>
      </c>
      <c r="P36" s="55" t="s">
        <v>146</v>
      </c>
    </row>
    <row r="37" spans="1:16" ht="12.75" customHeight="1">
      <c r="A37" s="10" t="str">
        <f t="shared" si="0"/>
        <v>IBVS 5753 </v>
      </c>
      <c r="B37" s="17" t="str">
        <f t="shared" si="1"/>
        <v>I</v>
      </c>
      <c r="C37" s="10">
        <f t="shared" si="2"/>
        <v>53443.471100000002</v>
      </c>
      <c r="D37" t="str">
        <f t="shared" si="3"/>
        <v>vis</v>
      </c>
      <c r="E37">
        <f>VLOOKUP(C37,Active!C$21:E$971,3,FALSE)</f>
        <v>12943.00133383082</v>
      </c>
      <c r="F37" s="17" t="s">
        <v>81</v>
      </c>
      <c r="G37" t="str">
        <f t="shared" si="4"/>
        <v>53443.4711</v>
      </c>
      <c r="H37" s="10">
        <f t="shared" si="5"/>
        <v>6906</v>
      </c>
      <c r="I37" s="52" t="s">
        <v>167</v>
      </c>
      <c r="J37" s="53" t="s">
        <v>168</v>
      </c>
      <c r="K37" s="52" t="s">
        <v>169</v>
      </c>
      <c r="L37" s="52" t="s">
        <v>84</v>
      </c>
      <c r="M37" s="53" t="s">
        <v>85</v>
      </c>
      <c r="N37" s="53" t="s">
        <v>86</v>
      </c>
      <c r="O37" s="54" t="s">
        <v>141</v>
      </c>
      <c r="P37" s="55" t="s">
        <v>146</v>
      </c>
    </row>
    <row r="38" spans="1:16" ht="12.75" customHeight="1">
      <c r="A38" s="10" t="str">
        <f t="shared" si="0"/>
        <v>IBVS 5753 </v>
      </c>
      <c r="B38" s="17" t="str">
        <f t="shared" si="1"/>
        <v>I</v>
      </c>
      <c r="C38" s="10">
        <f t="shared" si="2"/>
        <v>53443.608200000002</v>
      </c>
      <c r="D38" t="str">
        <f t="shared" si="3"/>
        <v>vis</v>
      </c>
      <c r="E38">
        <f>VLOOKUP(C38,Active!C$21:E$971,3,FALSE)</f>
        <v>12944.004946176437</v>
      </c>
      <c r="F38" s="17" t="s">
        <v>81</v>
      </c>
      <c r="G38" t="str">
        <f t="shared" si="4"/>
        <v>53443.6082</v>
      </c>
      <c r="H38" s="10">
        <f t="shared" si="5"/>
        <v>6907</v>
      </c>
      <c r="I38" s="52" t="s">
        <v>170</v>
      </c>
      <c r="J38" s="53" t="s">
        <v>171</v>
      </c>
      <c r="K38" s="52" t="s">
        <v>172</v>
      </c>
      <c r="L38" s="52" t="s">
        <v>173</v>
      </c>
      <c r="M38" s="53" t="s">
        <v>85</v>
      </c>
      <c r="N38" s="53" t="s">
        <v>86</v>
      </c>
      <c r="O38" s="54" t="s">
        <v>141</v>
      </c>
      <c r="P38" s="55" t="s">
        <v>146</v>
      </c>
    </row>
    <row r="39" spans="1:16" ht="12.75" customHeight="1">
      <c r="A39" s="10" t="str">
        <f t="shared" si="0"/>
        <v>IBVS 5753 </v>
      </c>
      <c r="B39" s="17" t="str">
        <f t="shared" si="1"/>
        <v>I</v>
      </c>
      <c r="C39" s="10">
        <f t="shared" si="2"/>
        <v>53451.394200000002</v>
      </c>
      <c r="D39" t="str">
        <f t="shared" si="3"/>
        <v>vis</v>
      </c>
      <c r="E39">
        <f>VLOOKUP(C39,Active!C$21:E$971,3,FALSE)</f>
        <v>13001.000757430849</v>
      </c>
      <c r="F39" s="17" t="s">
        <v>81</v>
      </c>
      <c r="G39" t="str">
        <f t="shared" si="4"/>
        <v>53451.3942</v>
      </c>
      <c r="H39" s="10">
        <f t="shared" si="5"/>
        <v>6964</v>
      </c>
      <c r="I39" s="52" t="s">
        <v>174</v>
      </c>
      <c r="J39" s="53" t="s">
        <v>175</v>
      </c>
      <c r="K39" s="52" t="s">
        <v>176</v>
      </c>
      <c r="L39" s="52" t="s">
        <v>94</v>
      </c>
      <c r="M39" s="53" t="s">
        <v>85</v>
      </c>
      <c r="N39" s="53" t="s">
        <v>86</v>
      </c>
      <c r="O39" s="54" t="s">
        <v>141</v>
      </c>
      <c r="P39" s="55" t="s">
        <v>146</v>
      </c>
    </row>
    <row r="40" spans="1:16" ht="12.75" customHeight="1">
      <c r="A40" s="10" t="str">
        <f t="shared" si="0"/>
        <v>IBVS 5684 </v>
      </c>
      <c r="B40" s="17" t="str">
        <f t="shared" si="1"/>
        <v>II</v>
      </c>
      <c r="C40" s="10">
        <f t="shared" si="2"/>
        <v>53465.402099999999</v>
      </c>
      <c r="D40" t="str">
        <f t="shared" si="3"/>
        <v>vis</v>
      </c>
      <c r="E40">
        <f>VLOOKUP(C40,Active!C$21:E$971,3,FALSE)</f>
        <v>13103.542707658242</v>
      </c>
      <c r="F40" s="17" t="s">
        <v>81</v>
      </c>
      <c r="G40" t="str">
        <f t="shared" si="4"/>
        <v>53465.4021</v>
      </c>
      <c r="H40" s="10">
        <f t="shared" si="5"/>
        <v>7066.5</v>
      </c>
      <c r="I40" s="52" t="s">
        <v>177</v>
      </c>
      <c r="J40" s="53" t="s">
        <v>178</v>
      </c>
      <c r="K40" s="52" t="s">
        <v>179</v>
      </c>
      <c r="L40" s="52" t="s">
        <v>180</v>
      </c>
      <c r="M40" s="53" t="s">
        <v>85</v>
      </c>
      <c r="N40" s="53" t="s">
        <v>86</v>
      </c>
      <c r="O40" s="54" t="s">
        <v>141</v>
      </c>
      <c r="P40" s="55" t="s">
        <v>142</v>
      </c>
    </row>
    <row r="41" spans="1:16" ht="12.75" customHeight="1">
      <c r="A41" s="10" t="str">
        <f t="shared" si="0"/>
        <v>IBVS 5684 </v>
      </c>
      <c r="B41" s="17" t="str">
        <f t="shared" si="1"/>
        <v>I</v>
      </c>
      <c r="C41" s="10">
        <f t="shared" si="2"/>
        <v>53465.465199999999</v>
      </c>
      <c r="D41" t="str">
        <f t="shared" si="3"/>
        <v>vis</v>
      </c>
      <c r="E41">
        <f>VLOOKUP(C41,Active!C$21:E$971,3,FALSE)</f>
        <v>13104.004618227227</v>
      </c>
      <c r="F41" s="17" t="s">
        <v>81</v>
      </c>
      <c r="G41" t="str">
        <f t="shared" si="4"/>
        <v>53465.4652</v>
      </c>
      <c r="H41" s="10">
        <f t="shared" si="5"/>
        <v>7067</v>
      </c>
      <c r="I41" s="52" t="s">
        <v>181</v>
      </c>
      <c r="J41" s="53" t="s">
        <v>182</v>
      </c>
      <c r="K41" s="52" t="s">
        <v>183</v>
      </c>
      <c r="L41" s="52" t="s">
        <v>184</v>
      </c>
      <c r="M41" s="53" t="s">
        <v>85</v>
      </c>
      <c r="N41" s="53" t="s">
        <v>86</v>
      </c>
      <c r="O41" s="54" t="s">
        <v>141</v>
      </c>
      <c r="P41" s="55" t="s">
        <v>142</v>
      </c>
    </row>
    <row r="42" spans="1:16" ht="12.75" customHeight="1">
      <c r="A42" s="10" t="str">
        <f t="shared" si="0"/>
        <v>IBVS 5684 </v>
      </c>
      <c r="B42" s="17" t="str">
        <f t="shared" si="1"/>
        <v>I</v>
      </c>
      <c r="C42" s="10">
        <f t="shared" si="2"/>
        <v>53465.601900000001</v>
      </c>
      <c r="D42" t="str">
        <f t="shared" si="3"/>
        <v>vis</v>
      </c>
      <c r="E42">
        <f>VLOOKUP(C42,Active!C$21:E$971,3,FALSE)</f>
        <v>13105.005302455154</v>
      </c>
      <c r="F42" s="17" t="s">
        <v>81</v>
      </c>
      <c r="G42" t="str">
        <f t="shared" si="4"/>
        <v>53465.6019</v>
      </c>
      <c r="H42" s="10">
        <f t="shared" si="5"/>
        <v>7068</v>
      </c>
      <c r="I42" s="52" t="s">
        <v>185</v>
      </c>
      <c r="J42" s="53" t="s">
        <v>186</v>
      </c>
      <c r="K42" s="52" t="s">
        <v>187</v>
      </c>
      <c r="L42" s="52" t="s">
        <v>173</v>
      </c>
      <c r="M42" s="53" t="s">
        <v>85</v>
      </c>
      <c r="N42" s="53" t="s">
        <v>86</v>
      </c>
      <c r="O42" s="54" t="s">
        <v>141</v>
      </c>
      <c r="P42" s="55" t="s">
        <v>142</v>
      </c>
    </row>
    <row r="43" spans="1:16" ht="12.75" customHeight="1">
      <c r="A43" s="10" t="str">
        <f t="shared" ref="A43:A74" si="6">P43</f>
        <v>IBVS 5753 </v>
      </c>
      <c r="B43" s="17" t="str">
        <f t="shared" ref="B43:B74" si="7">IF(H43=INT(H43),"I","II")</f>
        <v>I</v>
      </c>
      <c r="C43" s="10">
        <f t="shared" ref="C43:C74" si="8">1*G43</f>
        <v>53767.365599999997</v>
      </c>
      <c r="D43" t="str">
        <f t="shared" ref="D43:D74" si="9">VLOOKUP(F43,I$1:J$5,2,FALSE)</f>
        <v>vis</v>
      </c>
      <c r="E43">
        <f>VLOOKUP(C43,Active!C$21:E$971,3,FALSE)</f>
        <v>15314.004389102007</v>
      </c>
      <c r="F43" s="17" t="s">
        <v>81</v>
      </c>
      <c r="G43" t="str">
        <f t="shared" ref="G43:G74" si="10">MID(I43,3,LEN(I43)-3)</f>
        <v>53767.3656</v>
      </c>
      <c r="H43" s="10">
        <f t="shared" ref="H43:H74" si="11">1*K43</f>
        <v>9277</v>
      </c>
      <c r="I43" s="52" t="s">
        <v>188</v>
      </c>
      <c r="J43" s="53" t="s">
        <v>189</v>
      </c>
      <c r="K43" s="52" t="s">
        <v>190</v>
      </c>
      <c r="L43" s="52" t="s">
        <v>166</v>
      </c>
      <c r="M43" s="53" t="s">
        <v>85</v>
      </c>
      <c r="N43" s="53" t="s">
        <v>86</v>
      </c>
      <c r="O43" s="54" t="s">
        <v>141</v>
      </c>
      <c r="P43" s="55" t="s">
        <v>146</v>
      </c>
    </row>
    <row r="44" spans="1:16" ht="12.75" customHeight="1">
      <c r="A44" s="10" t="str">
        <f t="shared" si="6"/>
        <v>IBVS 5753 </v>
      </c>
      <c r="B44" s="17" t="str">
        <f t="shared" si="7"/>
        <v>I</v>
      </c>
      <c r="C44" s="10">
        <f t="shared" si="8"/>
        <v>53815.450599999996</v>
      </c>
      <c r="D44" t="str">
        <f t="shared" si="9"/>
        <v>vis</v>
      </c>
      <c r="E44">
        <f>VLOOKUP(C44,Active!C$21:E$971,3,FALSE)</f>
        <v>15666.000739496085</v>
      </c>
      <c r="F44" s="17" t="s">
        <v>81</v>
      </c>
      <c r="G44" t="str">
        <f t="shared" si="10"/>
        <v>53815.4506</v>
      </c>
      <c r="H44" s="10">
        <f t="shared" si="11"/>
        <v>9629</v>
      </c>
      <c r="I44" s="52" t="s">
        <v>191</v>
      </c>
      <c r="J44" s="53" t="s">
        <v>192</v>
      </c>
      <c r="K44" s="52" t="s">
        <v>193</v>
      </c>
      <c r="L44" s="52" t="s">
        <v>91</v>
      </c>
      <c r="M44" s="53" t="s">
        <v>85</v>
      </c>
      <c r="N44" s="53" t="s">
        <v>86</v>
      </c>
      <c r="O44" s="54" t="s">
        <v>141</v>
      </c>
      <c r="P44" s="55" t="s">
        <v>146</v>
      </c>
    </row>
    <row r="45" spans="1:16" ht="12.75" customHeight="1">
      <c r="A45" s="10" t="str">
        <f t="shared" si="6"/>
        <v>IBVS 5753 </v>
      </c>
      <c r="B45" s="17" t="str">
        <f t="shared" si="7"/>
        <v>I</v>
      </c>
      <c r="C45" s="10">
        <f t="shared" si="8"/>
        <v>53815.586900000002</v>
      </c>
      <c r="D45" t="str">
        <f t="shared" si="9"/>
        <v>vis</v>
      </c>
      <c r="E45">
        <f>VLOOKUP(C45,Active!C$21:E$971,3,FALSE)</f>
        <v>15666.99849560632</v>
      </c>
      <c r="F45" s="17" t="s">
        <v>81</v>
      </c>
      <c r="G45" t="str">
        <f t="shared" si="10"/>
        <v>53815.5869</v>
      </c>
      <c r="H45" s="10">
        <f t="shared" si="11"/>
        <v>9630</v>
      </c>
      <c r="I45" s="52" t="s">
        <v>194</v>
      </c>
      <c r="J45" s="53" t="s">
        <v>195</v>
      </c>
      <c r="K45" s="52" t="s">
        <v>196</v>
      </c>
      <c r="L45" s="52" t="s">
        <v>107</v>
      </c>
      <c r="M45" s="53" t="s">
        <v>85</v>
      </c>
      <c r="N45" s="53" t="s">
        <v>86</v>
      </c>
      <c r="O45" s="54" t="s">
        <v>141</v>
      </c>
      <c r="P45" s="55" t="s">
        <v>146</v>
      </c>
    </row>
    <row r="46" spans="1:16" ht="12.75" customHeight="1">
      <c r="A46" s="10" t="str">
        <f t="shared" si="6"/>
        <v>IBVS 5753 </v>
      </c>
      <c r="B46" s="17" t="str">
        <f t="shared" si="7"/>
        <v>I</v>
      </c>
      <c r="C46" s="10">
        <f t="shared" si="8"/>
        <v>53822.417399999998</v>
      </c>
      <c r="D46" t="str">
        <f t="shared" si="9"/>
        <v>vis</v>
      </c>
      <c r="E46">
        <f>VLOOKUP(C46,Active!C$21:E$971,3,FALSE)</f>
        <v>15716.99976567735</v>
      </c>
      <c r="F46" s="17" t="s">
        <v>81</v>
      </c>
      <c r="G46" t="str">
        <f t="shared" si="10"/>
        <v>53822.4174</v>
      </c>
      <c r="H46" s="10">
        <f t="shared" si="11"/>
        <v>9680</v>
      </c>
      <c r="I46" s="52" t="s">
        <v>197</v>
      </c>
      <c r="J46" s="53" t="s">
        <v>198</v>
      </c>
      <c r="K46" s="52" t="s">
        <v>199</v>
      </c>
      <c r="L46" s="52" t="s">
        <v>129</v>
      </c>
      <c r="M46" s="53" t="s">
        <v>85</v>
      </c>
      <c r="N46" s="53" t="s">
        <v>86</v>
      </c>
      <c r="O46" s="54" t="s">
        <v>141</v>
      </c>
      <c r="P46" s="55" t="s">
        <v>146</v>
      </c>
    </row>
    <row r="47" spans="1:16" ht="12.75" customHeight="1">
      <c r="A47" s="10" t="str">
        <f t="shared" si="6"/>
        <v>IBVS 5753 </v>
      </c>
      <c r="B47" s="17" t="str">
        <f t="shared" si="7"/>
        <v>I</v>
      </c>
      <c r="C47" s="10">
        <f t="shared" si="8"/>
        <v>53861.350400000003</v>
      </c>
      <c r="D47" t="str">
        <f t="shared" si="9"/>
        <v>vis</v>
      </c>
      <c r="E47">
        <f>VLOOKUP(C47,Active!C$21:E$971,3,FALSE)</f>
        <v>16002.000782832274</v>
      </c>
      <c r="F47" s="17" t="s">
        <v>81</v>
      </c>
      <c r="G47" t="str">
        <f t="shared" si="10"/>
        <v>53861.3504</v>
      </c>
      <c r="H47" s="10">
        <f t="shared" si="11"/>
        <v>9965</v>
      </c>
      <c r="I47" s="52" t="s">
        <v>200</v>
      </c>
      <c r="J47" s="53" t="s">
        <v>201</v>
      </c>
      <c r="K47" s="52" t="s">
        <v>202</v>
      </c>
      <c r="L47" s="52" t="s">
        <v>91</v>
      </c>
      <c r="M47" s="53" t="s">
        <v>85</v>
      </c>
      <c r="N47" s="53" t="s">
        <v>86</v>
      </c>
      <c r="O47" s="54" t="s">
        <v>141</v>
      </c>
      <c r="P47" s="55" t="s">
        <v>146</v>
      </c>
    </row>
    <row r="48" spans="1:16" ht="12.75" customHeight="1">
      <c r="A48" s="10" t="str">
        <f t="shared" si="6"/>
        <v>IBVS 5753 </v>
      </c>
      <c r="B48" s="17" t="str">
        <f t="shared" si="7"/>
        <v>I</v>
      </c>
      <c r="C48" s="10">
        <f t="shared" si="8"/>
        <v>53861.487500000003</v>
      </c>
      <c r="D48" t="str">
        <f t="shared" si="9"/>
        <v>vis</v>
      </c>
      <c r="E48">
        <f>VLOOKUP(C48,Active!C$21:E$971,3,FALSE)</f>
        <v>16003.004395177892</v>
      </c>
      <c r="F48" s="17" t="s">
        <v>81</v>
      </c>
      <c r="G48" t="str">
        <f t="shared" si="10"/>
        <v>53861.4875</v>
      </c>
      <c r="H48" s="10">
        <f t="shared" si="11"/>
        <v>9966</v>
      </c>
      <c r="I48" s="52" t="s">
        <v>203</v>
      </c>
      <c r="J48" s="53" t="s">
        <v>204</v>
      </c>
      <c r="K48" s="52" t="s">
        <v>205</v>
      </c>
      <c r="L48" s="52" t="s">
        <v>166</v>
      </c>
      <c r="M48" s="53" t="s">
        <v>85</v>
      </c>
      <c r="N48" s="53" t="s">
        <v>86</v>
      </c>
      <c r="O48" s="54" t="s">
        <v>141</v>
      </c>
      <c r="P48" s="55" t="s">
        <v>146</v>
      </c>
    </row>
    <row r="49" spans="1:16" ht="12.75" customHeight="1">
      <c r="A49" s="10" t="str">
        <f t="shared" si="6"/>
        <v>IBVS 5835 </v>
      </c>
      <c r="B49" s="17" t="str">
        <f t="shared" si="7"/>
        <v>I</v>
      </c>
      <c r="C49" s="10">
        <f t="shared" si="8"/>
        <v>54176.365100000003</v>
      </c>
      <c r="D49" t="str">
        <f t="shared" si="9"/>
        <v>vis</v>
      </c>
      <c r="E49">
        <f>VLOOKUP(C49,Active!C$21:E$971,3,FALSE)</f>
        <v>18308.001088966979</v>
      </c>
      <c r="F49" s="17" t="s">
        <v>81</v>
      </c>
      <c r="G49" t="str">
        <f t="shared" si="10"/>
        <v>54176.3651</v>
      </c>
      <c r="H49" s="10">
        <f t="shared" si="11"/>
        <v>12271</v>
      </c>
      <c r="I49" s="52" t="s">
        <v>206</v>
      </c>
      <c r="J49" s="53" t="s">
        <v>207</v>
      </c>
      <c r="K49" s="52" t="s">
        <v>208</v>
      </c>
      <c r="L49" s="52" t="s">
        <v>91</v>
      </c>
      <c r="M49" s="53" t="s">
        <v>159</v>
      </c>
      <c r="N49" s="53" t="s">
        <v>113</v>
      </c>
      <c r="O49" s="54" t="s">
        <v>103</v>
      </c>
      <c r="P49" s="55" t="s">
        <v>209</v>
      </c>
    </row>
    <row r="50" spans="1:16" ht="12.75" customHeight="1">
      <c r="A50" s="10" t="str">
        <f t="shared" si="6"/>
        <v>IBVS 5835 </v>
      </c>
      <c r="B50" s="17" t="str">
        <f t="shared" si="7"/>
        <v>I</v>
      </c>
      <c r="C50" s="10">
        <f t="shared" si="8"/>
        <v>54176.501600000003</v>
      </c>
      <c r="D50" t="str">
        <f t="shared" si="9"/>
        <v>vis</v>
      </c>
      <c r="E50">
        <f>VLOOKUP(C50,Active!C$21:E$971,3,FALSE)</f>
        <v>18309.000309136034</v>
      </c>
      <c r="F50" s="17" t="s">
        <v>81</v>
      </c>
      <c r="G50" t="str">
        <f t="shared" si="10"/>
        <v>54176.5016</v>
      </c>
      <c r="H50" s="10">
        <f t="shared" si="11"/>
        <v>12272</v>
      </c>
      <c r="I50" s="52" t="s">
        <v>210</v>
      </c>
      <c r="J50" s="53" t="s">
        <v>211</v>
      </c>
      <c r="K50" s="52" t="s">
        <v>212</v>
      </c>
      <c r="L50" s="52" t="s">
        <v>129</v>
      </c>
      <c r="M50" s="53" t="s">
        <v>159</v>
      </c>
      <c r="N50" s="53" t="s">
        <v>113</v>
      </c>
      <c r="O50" s="54" t="s">
        <v>103</v>
      </c>
      <c r="P50" s="55" t="s">
        <v>209</v>
      </c>
    </row>
    <row r="51" spans="1:16" ht="12.75" customHeight="1">
      <c r="A51" s="10" t="str">
        <f t="shared" si="6"/>
        <v>IBVS 5835 </v>
      </c>
      <c r="B51" s="17" t="str">
        <f t="shared" si="7"/>
        <v>I</v>
      </c>
      <c r="C51" s="10">
        <f t="shared" si="8"/>
        <v>54176.638400000003</v>
      </c>
      <c r="D51" t="str">
        <f t="shared" si="9"/>
        <v>vis</v>
      </c>
      <c r="E51">
        <f>VLOOKUP(C51,Active!C$21:E$971,3,FALSE)</f>
        <v>18310.001725393369</v>
      </c>
      <c r="F51" s="17" t="s">
        <v>81</v>
      </c>
      <c r="G51" t="str">
        <f t="shared" si="10"/>
        <v>54176.6384</v>
      </c>
      <c r="H51" s="10">
        <f t="shared" si="11"/>
        <v>12273</v>
      </c>
      <c r="I51" s="52" t="s">
        <v>213</v>
      </c>
      <c r="J51" s="53" t="s">
        <v>214</v>
      </c>
      <c r="K51" s="52" t="s">
        <v>215</v>
      </c>
      <c r="L51" s="52" t="s">
        <v>94</v>
      </c>
      <c r="M51" s="53" t="s">
        <v>159</v>
      </c>
      <c r="N51" s="53" t="s">
        <v>113</v>
      </c>
      <c r="O51" s="54" t="s">
        <v>103</v>
      </c>
      <c r="P51" s="55" t="s">
        <v>209</v>
      </c>
    </row>
    <row r="52" spans="1:16" ht="12.75" customHeight="1">
      <c r="A52" s="10" t="str">
        <f t="shared" si="6"/>
        <v>IBVS 5835 </v>
      </c>
      <c r="B52" s="17" t="str">
        <f t="shared" si="7"/>
        <v>I</v>
      </c>
      <c r="C52" s="10">
        <f t="shared" si="8"/>
        <v>54214.341999999997</v>
      </c>
      <c r="D52" t="str">
        <f t="shared" si="9"/>
        <v>vis</v>
      </c>
      <c r="E52">
        <f>VLOOKUP(C52,Active!C$21:E$971,3,FALSE)</f>
        <v>18586.003172761906</v>
      </c>
      <c r="F52" s="17" t="s">
        <v>81</v>
      </c>
      <c r="G52" t="str">
        <f t="shared" si="10"/>
        <v>54214.3420</v>
      </c>
      <c r="H52" s="10">
        <f t="shared" si="11"/>
        <v>12549</v>
      </c>
      <c r="I52" s="52" t="s">
        <v>216</v>
      </c>
      <c r="J52" s="53" t="s">
        <v>217</v>
      </c>
      <c r="K52" s="52" t="s">
        <v>218</v>
      </c>
      <c r="L52" s="52" t="s">
        <v>112</v>
      </c>
      <c r="M52" s="53" t="s">
        <v>159</v>
      </c>
      <c r="N52" s="53" t="s">
        <v>219</v>
      </c>
      <c r="O52" s="54" t="s">
        <v>103</v>
      </c>
      <c r="P52" s="55" t="s">
        <v>209</v>
      </c>
    </row>
    <row r="53" spans="1:16" ht="12.75" customHeight="1">
      <c r="A53" s="10" t="str">
        <f t="shared" si="6"/>
        <v>IBVS 5835 </v>
      </c>
      <c r="B53" s="17" t="str">
        <f t="shared" si="7"/>
        <v>I</v>
      </c>
      <c r="C53" s="10">
        <f t="shared" si="8"/>
        <v>54214.478499999997</v>
      </c>
      <c r="D53" t="str">
        <f t="shared" si="9"/>
        <v>vis</v>
      </c>
      <c r="E53">
        <f>VLOOKUP(C53,Active!C$21:E$971,3,FALSE)</f>
        <v>18587.002392930961</v>
      </c>
      <c r="F53" s="17" t="s">
        <v>81</v>
      </c>
      <c r="G53" t="str">
        <f t="shared" si="10"/>
        <v>54214.4785</v>
      </c>
      <c r="H53" s="10">
        <f t="shared" si="11"/>
        <v>12550</v>
      </c>
      <c r="I53" s="52" t="s">
        <v>220</v>
      </c>
      <c r="J53" s="53" t="s">
        <v>221</v>
      </c>
      <c r="K53" s="52" t="s">
        <v>222</v>
      </c>
      <c r="L53" s="52" t="s">
        <v>84</v>
      </c>
      <c r="M53" s="53" t="s">
        <v>159</v>
      </c>
      <c r="N53" s="53" t="s">
        <v>219</v>
      </c>
      <c r="O53" s="54" t="s">
        <v>103</v>
      </c>
      <c r="P53" s="55" t="s">
        <v>209</v>
      </c>
    </row>
    <row r="54" spans="1:16" ht="12.75" customHeight="1">
      <c r="A54" s="10" t="str">
        <f t="shared" si="6"/>
        <v>IBVS 5835 </v>
      </c>
      <c r="B54" s="17" t="str">
        <f t="shared" si="7"/>
        <v>I</v>
      </c>
      <c r="C54" s="10">
        <f t="shared" si="8"/>
        <v>54544.383099999999</v>
      </c>
      <c r="D54" t="str">
        <f t="shared" si="9"/>
        <v>vis</v>
      </c>
      <c r="E54">
        <f>VLOOKUP(C54,Active!C$21:E$971,3,FALSE)</f>
        <v>21002.001148846961</v>
      </c>
      <c r="F54" s="17" t="s">
        <v>81</v>
      </c>
      <c r="G54" t="str">
        <f t="shared" si="10"/>
        <v>54544.3831</v>
      </c>
      <c r="H54" s="10">
        <f t="shared" si="11"/>
        <v>14965</v>
      </c>
      <c r="I54" s="52" t="s">
        <v>223</v>
      </c>
      <c r="J54" s="53" t="s">
        <v>224</v>
      </c>
      <c r="K54" s="52" t="s">
        <v>225</v>
      </c>
      <c r="L54" s="52" t="s">
        <v>158</v>
      </c>
      <c r="M54" s="53" t="s">
        <v>159</v>
      </c>
      <c r="N54" s="53" t="s">
        <v>113</v>
      </c>
      <c r="O54" s="54" t="s">
        <v>103</v>
      </c>
      <c r="P54" s="55" t="s">
        <v>209</v>
      </c>
    </row>
    <row r="55" spans="1:16" ht="12.75" customHeight="1">
      <c r="A55" s="10" t="str">
        <f t="shared" si="6"/>
        <v>IBVS 5835 </v>
      </c>
      <c r="B55" s="17" t="str">
        <f t="shared" si="7"/>
        <v>I</v>
      </c>
      <c r="C55" s="10">
        <f t="shared" si="8"/>
        <v>54544.5196</v>
      </c>
      <c r="D55" t="str">
        <f t="shared" si="9"/>
        <v>vis</v>
      </c>
      <c r="E55">
        <f>VLOOKUP(C55,Active!C$21:E$971,3,FALSE)</f>
        <v>21003.000369016012</v>
      </c>
      <c r="F55" s="17" t="s">
        <v>81</v>
      </c>
      <c r="G55" t="str">
        <f t="shared" si="10"/>
        <v>54544.5196</v>
      </c>
      <c r="H55" s="10">
        <f t="shared" si="11"/>
        <v>14966</v>
      </c>
      <c r="I55" s="52" t="s">
        <v>226</v>
      </c>
      <c r="J55" s="53" t="s">
        <v>227</v>
      </c>
      <c r="K55" s="52" t="s">
        <v>228</v>
      </c>
      <c r="L55" s="52" t="s">
        <v>129</v>
      </c>
      <c r="M55" s="53" t="s">
        <v>159</v>
      </c>
      <c r="N55" s="53" t="s">
        <v>113</v>
      </c>
      <c r="O55" s="54" t="s">
        <v>103</v>
      </c>
      <c r="P55" s="55" t="s">
        <v>209</v>
      </c>
    </row>
    <row r="56" spans="1:16" ht="12.75" customHeight="1">
      <c r="A56" s="10" t="str">
        <f t="shared" si="6"/>
        <v>IBVS 5835 </v>
      </c>
      <c r="B56" s="17" t="str">
        <f t="shared" si="7"/>
        <v>I</v>
      </c>
      <c r="C56" s="10">
        <f t="shared" si="8"/>
        <v>54544.656300000002</v>
      </c>
      <c r="D56" t="str">
        <f t="shared" si="9"/>
        <v>vis</v>
      </c>
      <c r="E56">
        <f>VLOOKUP(C56,Active!C$21:E$971,3,FALSE)</f>
        <v>21004.001053243941</v>
      </c>
      <c r="F56" s="17" t="s">
        <v>81</v>
      </c>
      <c r="G56" t="str">
        <f t="shared" si="10"/>
        <v>54544.6563</v>
      </c>
      <c r="H56" s="10">
        <f t="shared" si="11"/>
        <v>14967</v>
      </c>
      <c r="I56" s="52" t="s">
        <v>229</v>
      </c>
      <c r="J56" s="53" t="s">
        <v>230</v>
      </c>
      <c r="K56" s="52" t="s">
        <v>231</v>
      </c>
      <c r="L56" s="52" t="s">
        <v>158</v>
      </c>
      <c r="M56" s="53" t="s">
        <v>159</v>
      </c>
      <c r="N56" s="53" t="s">
        <v>113</v>
      </c>
      <c r="O56" s="54" t="s">
        <v>103</v>
      </c>
      <c r="P56" s="55" t="s">
        <v>209</v>
      </c>
    </row>
    <row r="57" spans="1:16" ht="12.75" customHeight="1">
      <c r="A57" s="10" t="str">
        <f t="shared" si="6"/>
        <v>BAVM 201 </v>
      </c>
      <c r="B57" s="17" t="str">
        <f t="shared" si="7"/>
        <v>I</v>
      </c>
      <c r="C57" s="10">
        <f t="shared" si="8"/>
        <v>54595.4735</v>
      </c>
      <c r="D57" t="str">
        <f t="shared" si="9"/>
        <v>vis</v>
      </c>
      <c r="E57">
        <f>VLOOKUP(C57,Active!C$21:E$971,3,FALSE)</f>
        <v>21375.997911666429</v>
      </c>
      <c r="F57" s="17" t="s">
        <v>81</v>
      </c>
      <c r="G57" t="str">
        <f t="shared" si="10"/>
        <v>54595.4735</v>
      </c>
      <c r="H57" s="10">
        <f t="shared" si="11"/>
        <v>15339</v>
      </c>
      <c r="I57" s="52" t="s">
        <v>232</v>
      </c>
      <c r="J57" s="53" t="s">
        <v>233</v>
      </c>
      <c r="K57" s="52" t="s">
        <v>234</v>
      </c>
      <c r="L57" s="52" t="s">
        <v>140</v>
      </c>
      <c r="M57" s="53" t="s">
        <v>159</v>
      </c>
      <c r="N57" s="53" t="s">
        <v>235</v>
      </c>
      <c r="O57" s="54" t="s">
        <v>236</v>
      </c>
      <c r="P57" s="55" t="s">
        <v>237</v>
      </c>
    </row>
    <row r="58" spans="1:16" ht="12.75" customHeight="1">
      <c r="A58" s="10" t="str">
        <f t="shared" si="6"/>
        <v>BAVM 201 </v>
      </c>
      <c r="B58" s="17" t="str">
        <f t="shared" si="7"/>
        <v>I</v>
      </c>
      <c r="C58" s="10">
        <f t="shared" si="8"/>
        <v>54598.481200000002</v>
      </c>
      <c r="D58" t="str">
        <f t="shared" si="9"/>
        <v>CCD</v>
      </c>
      <c r="E58">
        <f>VLOOKUP(C58,Active!C$21:E$971,3,FALSE)</f>
        <v>21398.015160768664</v>
      </c>
      <c r="F58" s="17" t="str">
        <f>LEFT(M58,1)</f>
        <v>C</v>
      </c>
      <c r="G58" t="str">
        <f t="shared" si="10"/>
        <v>54598.4812</v>
      </c>
      <c r="H58" s="10">
        <f t="shared" si="11"/>
        <v>15361</v>
      </c>
      <c r="I58" s="52" t="s">
        <v>238</v>
      </c>
      <c r="J58" s="53" t="s">
        <v>239</v>
      </c>
      <c r="K58" s="52" t="s">
        <v>240</v>
      </c>
      <c r="L58" s="52" t="s">
        <v>241</v>
      </c>
      <c r="M58" s="53" t="s">
        <v>159</v>
      </c>
      <c r="N58" s="53" t="s">
        <v>160</v>
      </c>
      <c r="O58" s="54" t="s">
        <v>242</v>
      </c>
      <c r="P58" s="55" t="s">
        <v>237</v>
      </c>
    </row>
    <row r="59" spans="1:16" ht="12.75" customHeight="1">
      <c r="A59" s="10" t="str">
        <f t="shared" si="6"/>
        <v>IBVS 5894 </v>
      </c>
      <c r="B59" s="17" t="str">
        <f t="shared" si="7"/>
        <v>I</v>
      </c>
      <c r="C59" s="10">
        <f t="shared" si="8"/>
        <v>54863.906000000003</v>
      </c>
      <c r="D59" t="str">
        <f t="shared" si="9"/>
        <v>CCD</v>
      </c>
      <c r="E59">
        <f>VLOOKUP(C59,Active!C$21:E$971,3,FALSE)</f>
        <v>23341.00280564919</v>
      </c>
      <c r="F59" s="17" t="str">
        <f>LEFT(M59,1)</f>
        <v>C</v>
      </c>
      <c r="G59" t="str">
        <f t="shared" si="10"/>
        <v>54863.906</v>
      </c>
      <c r="H59" s="10">
        <f t="shared" si="11"/>
        <v>17304</v>
      </c>
      <c r="I59" s="52" t="s">
        <v>243</v>
      </c>
      <c r="J59" s="53" t="s">
        <v>244</v>
      </c>
      <c r="K59" s="52" t="s">
        <v>245</v>
      </c>
      <c r="L59" s="52" t="s">
        <v>246</v>
      </c>
      <c r="M59" s="53" t="s">
        <v>159</v>
      </c>
      <c r="N59" s="53" t="s">
        <v>81</v>
      </c>
      <c r="O59" s="54" t="s">
        <v>247</v>
      </c>
      <c r="P59" s="55" t="s">
        <v>248</v>
      </c>
    </row>
    <row r="60" spans="1:16" ht="12.75" customHeight="1">
      <c r="A60" s="10" t="str">
        <f t="shared" si="6"/>
        <v>IBVS 5979 </v>
      </c>
      <c r="B60" s="17" t="str">
        <f t="shared" si="7"/>
        <v>I</v>
      </c>
      <c r="C60" s="10">
        <f t="shared" si="8"/>
        <v>54910.352200000001</v>
      </c>
      <c r="D60" t="str">
        <f t="shared" si="9"/>
        <v>CCD</v>
      </c>
      <c r="E60">
        <f>VLOOKUP(C60,Active!C$21:E$971,3,FALSE)</f>
        <v>23681.002657779234</v>
      </c>
      <c r="F60" s="17" t="str">
        <f>LEFT(M60,1)</f>
        <v>C</v>
      </c>
      <c r="G60" t="str">
        <f t="shared" si="10"/>
        <v>54910.3522</v>
      </c>
      <c r="H60" s="10">
        <f t="shared" si="11"/>
        <v>17644</v>
      </c>
      <c r="I60" s="52" t="s">
        <v>249</v>
      </c>
      <c r="J60" s="53" t="s">
        <v>250</v>
      </c>
      <c r="K60" s="52" t="s">
        <v>251</v>
      </c>
      <c r="L60" s="52" t="s">
        <v>94</v>
      </c>
      <c r="M60" s="53" t="s">
        <v>159</v>
      </c>
      <c r="N60" s="53" t="s">
        <v>252</v>
      </c>
      <c r="O60" s="54" t="s">
        <v>103</v>
      </c>
      <c r="P60" s="55" t="s">
        <v>253</v>
      </c>
    </row>
    <row r="61" spans="1:16" ht="12.75" customHeight="1">
      <c r="A61" s="10" t="str">
        <f t="shared" si="6"/>
        <v>IBVS 5979 </v>
      </c>
      <c r="B61" s="17" t="str">
        <f t="shared" si="7"/>
        <v>I</v>
      </c>
      <c r="C61" s="10">
        <f t="shared" si="8"/>
        <v>54910.488899999997</v>
      </c>
      <c r="D61" t="str">
        <f t="shared" si="9"/>
        <v>CCD</v>
      </c>
      <c r="E61">
        <f>VLOOKUP(C61,Active!C$21:E$971,3,FALSE)</f>
        <v>23682.003342007109</v>
      </c>
      <c r="F61" s="17" t="str">
        <f>LEFT(M61,1)</f>
        <v>C</v>
      </c>
      <c r="G61" t="str">
        <f t="shared" si="10"/>
        <v>54910.4889</v>
      </c>
      <c r="H61" s="10">
        <f t="shared" si="11"/>
        <v>17645</v>
      </c>
      <c r="I61" s="52" t="s">
        <v>254</v>
      </c>
      <c r="J61" s="53" t="s">
        <v>255</v>
      </c>
      <c r="K61" s="52" t="s">
        <v>256</v>
      </c>
      <c r="L61" s="52" t="s">
        <v>84</v>
      </c>
      <c r="M61" s="53" t="s">
        <v>159</v>
      </c>
      <c r="N61" s="53" t="s">
        <v>252</v>
      </c>
      <c r="O61" s="54" t="s">
        <v>103</v>
      </c>
      <c r="P61" s="55" t="s">
        <v>253</v>
      </c>
    </row>
    <row r="62" spans="1:16" ht="12.75" customHeight="1">
      <c r="A62" s="10" t="str">
        <f t="shared" si="6"/>
        <v>IBVS 5979 </v>
      </c>
      <c r="B62" s="17" t="str">
        <f t="shared" si="7"/>
        <v>I</v>
      </c>
      <c r="C62" s="10">
        <f t="shared" si="8"/>
        <v>54910.625399999997</v>
      </c>
      <c r="D62" t="str">
        <f t="shared" si="9"/>
        <v>CCD</v>
      </c>
      <c r="E62">
        <f>VLOOKUP(C62,Active!C$21:E$971,3,FALSE)</f>
        <v>23683.00256217616</v>
      </c>
      <c r="F62" s="17" t="str">
        <f>LEFT(M62,1)</f>
        <v>C</v>
      </c>
      <c r="G62" t="str">
        <f t="shared" si="10"/>
        <v>54910.6254</v>
      </c>
      <c r="H62" s="10">
        <f t="shared" si="11"/>
        <v>17646</v>
      </c>
      <c r="I62" s="52" t="s">
        <v>257</v>
      </c>
      <c r="J62" s="53" t="s">
        <v>258</v>
      </c>
      <c r="K62" s="52" t="s">
        <v>259</v>
      </c>
      <c r="L62" s="52" t="s">
        <v>94</v>
      </c>
      <c r="M62" s="53" t="s">
        <v>159</v>
      </c>
      <c r="N62" s="53" t="s">
        <v>252</v>
      </c>
      <c r="O62" s="54" t="s">
        <v>103</v>
      </c>
      <c r="P62" s="55" t="s">
        <v>253</v>
      </c>
    </row>
    <row r="63" spans="1:16" ht="12.75" customHeight="1">
      <c r="A63" s="10" t="str">
        <f t="shared" si="6"/>
        <v>BAVM 214 </v>
      </c>
      <c r="B63" s="17" t="str">
        <f t="shared" si="7"/>
        <v>I</v>
      </c>
      <c r="C63" s="10">
        <f t="shared" si="8"/>
        <v>55260.336000000003</v>
      </c>
      <c r="D63" t="str">
        <f t="shared" si="9"/>
        <v>vis</v>
      </c>
      <c r="E63">
        <f>VLOOKUP(C63,Active!C$21:E$971,3,FALSE)</f>
        <v>26242.987066577276</v>
      </c>
      <c r="F63" s="17" t="s">
        <v>81</v>
      </c>
      <c r="G63" t="str">
        <f t="shared" si="10"/>
        <v>55260.3360</v>
      </c>
      <c r="H63" s="10">
        <f t="shared" si="11"/>
        <v>20206</v>
      </c>
      <c r="I63" s="52" t="s">
        <v>260</v>
      </c>
      <c r="J63" s="53" t="s">
        <v>261</v>
      </c>
      <c r="K63" s="52" t="s">
        <v>262</v>
      </c>
      <c r="L63" s="52" t="s">
        <v>263</v>
      </c>
      <c r="M63" s="53" t="s">
        <v>159</v>
      </c>
      <c r="N63" s="53" t="s">
        <v>235</v>
      </c>
      <c r="O63" s="54" t="s">
        <v>236</v>
      </c>
      <c r="P63" s="55" t="s">
        <v>264</v>
      </c>
    </row>
    <row r="64" spans="1:16" ht="12.75" customHeight="1">
      <c r="A64" s="10" t="str">
        <f t="shared" si="6"/>
        <v>OEJV 0160 </v>
      </c>
      <c r="B64" s="17" t="str">
        <f t="shared" si="7"/>
        <v>I</v>
      </c>
      <c r="C64" s="10">
        <f t="shared" si="8"/>
        <v>55642.562250000003</v>
      </c>
      <c r="D64" t="str">
        <f t="shared" si="9"/>
        <v>vis</v>
      </c>
      <c r="E64">
        <f>VLOOKUP(C64,Active!C$21:E$971,3,FALSE)</f>
        <v>29040.995697643444</v>
      </c>
      <c r="F64" s="17" t="s">
        <v>81</v>
      </c>
      <c r="G64" t="str">
        <f t="shared" si="10"/>
        <v>55642.56225</v>
      </c>
      <c r="H64" s="10">
        <f t="shared" si="11"/>
        <v>23004</v>
      </c>
      <c r="I64" s="52" t="s">
        <v>265</v>
      </c>
      <c r="J64" s="53" t="s">
        <v>266</v>
      </c>
      <c r="K64" s="52" t="s">
        <v>267</v>
      </c>
      <c r="L64" s="52" t="s">
        <v>268</v>
      </c>
      <c r="M64" s="53" t="s">
        <v>159</v>
      </c>
      <c r="N64" s="53" t="s">
        <v>113</v>
      </c>
      <c r="O64" s="54" t="s">
        <v>269</v>
      </c>
      <c r="P64" s="55" t="s">
        <v>270</v>
      </c>
    </row>
    <row r="65" spans="1:16" ht="12.75" customHeight="1">
      <c r="A65" s="10" t="str">
        <f t="shared" si="6"/>
        <v>BAVM 220 </v>
      </c>
      <c r="B65" s="17" t="str">
        <f t="shared" si="7"/>
        <v>I</v>
      </c>
      <c r="C65" s="10">
        <f t="shared" si="8"/>
        <v>55650.349199999997</v>
      </c>
      <c r="D65" t="str">
        <f t="shared" si="9"/>
        <v>vis</v>
      </c>
      <c r="E65">
        <f>VLOOKUP(C65,Active!C$21:E$971,3,FALSE)</f>
        <v>29097.998463177377</v>
      </c>
      <c r="F65" s="17" t="s">
        <v>81</v>
      </c>
      <c r="G65" t="str">
        <f t="shared" si="10"/>
        <v>55650.3492</v>
      </c>
      <c r="H65" s="10">
        <f t="shared" si="11"/>
        <v>23061</v>
      </c>
      <c r="I65" s="52" t="s">
        <v>271</v>
      </c>
      <c r="J65" s="53" t="s">
        <v>272</v>
      </c>
      <c r="K65" s="52" t="s">
        <v>273</v>
      </c>
      <c r="L65" s="52" t="s">
        <v>140</v>
      </c>
      <c r="M65" s="53" t="s">
        <v>159</v>
      </c>
      <c r="N65" s="53" t="s">
        <v>235</v>
      </c>
      <c r="O65" s="54" t="s">
        <v>236</v>
      </c>
      <c r="P65" s="55" t="s">
        <v>274</v>
      </c>
    </row>
    <row r="66" spans="1:16" ht="12.75" customHeight="1">
      <c r="A66" s="10" t="str">
        <f t="shared" si="6"/>
        <v>BAVM 220 </v>
      </c>
      <c r="B66" s="17" t="str">
        <f t="shared" si="7"/>
        <v>I</v>
      </c>
      <c r="C66" s="10">
        <f t="shared" si="8"/>
        <v>55662.370999999999</v>
      </c>
      <c r="D66" t="str">
        <f t="shared" si="9"/>
        <v>vis</v>
      </c>
      <c r="E66">
        <f>VLOOKUP(C66,Active!C$21:E$971,3,FALSE)</f>
        <v>29186.001576937768</v>
      </c>
      <c r="F66" s="17" t="s">
        <v>81</v>
      </c>
      <c r="G66" t="str">
        <f t="shared" si="10"/>
        <v>55662.3710</v>
      </c>
      <c r="H66" s="10">
        <f t="shared" si="11"/>
        <v>23149</v>
      </c>
      <c r="I66" s="52" t="s">
        <v>275</v>
      </c>
      <c r="J66" s="53" t="s">
        <v>276</v>
      </c>
      <c r="K66" s="52" t="s">
        <v>277</v>
      </c>
      <c r="L66" s="52" t="s">
        <v>129</v>
      </c>
      <c r="M66" s="53" t="s">
        <v>159</v>
      </c>
      <c r="N66" s="53" t="s">
        <v>235</v>
      </c>
      <c r="O66" s="54" t="s">
        <v>236</v>
      </c>
      <c r="P66" s="55" t="s">
        <v>274</v>
      </c>
    </row>
    <row r="67" spans="1:16" ht="12.75" customHeight="1">
      <c r="A67" s="10" t="str">
        <f t="shared" si="6"/>
        <v>BAVM 220 </v>
      </c>
      <c r="B67" s="17" t="str">
        <f t="shared" si="7"/>
        <v>I</v>
      </c>
      <c r="C67" s="10">
        <f t="shared" si="8"/>
        <v>55671.3874</v>
      </c>
      <c r="D67" t="str">
        <f t="shared" si="9"/>
        <v>vis</v>
      </c>
      <c r="E67">
        <f>VLOOKUP(C67,Active!C$21:E$971,3,FALSE)</f>
        <v>29252.004278272769</v>
      </c>
      <c r="F67" s="17" t="s">
        <v>81</v>
      </c>
      <c r="G67" t="str">
        <f t="shared" si="10"/>
        <v>55671.3874</v>
      </c>
      <c r="H67" s="10">
        <f t="shared" si="11"/>
        <v>23215</v>
      </c>
      <c r="I67" s="52" t="s">
        <v>278</v>
      </c>
      <c r="J67" s="53" t="s">
        <v>279</v>
      </c>
      <c r="K67" s="52" t="s">
        <v>280</v>
      </c>
      <c r="L67" s="52" t="s">
        <v>84</v>
      </c>
      <c r="M67" s="53" t="s">
        <v>159</v>
      </c>
      <c r="N67" s="53" t="s">
        <v>235</v>
      </c>
      <c r="O67" s="54" t="s">
        <v>281</v>
      </c>
      <c r="P67" s="55" t="s">
        <v>274</v>
      </c>
    </row>
    <row r="68" spans="1:16" ht="12.75" customHeight="1">
      <c r="A68" s="10" t="str">
        <f t="shared" si="6"/>
        <v>BAVM 220 </v>
      </c>
      <c r="B68" s="17" t="str">
        <f t="shared" si="7"/>
        <v>I</v>
      </c>
      <c r="C68" s="10">
        <f t="shared" si="8"/>
        <v>55674.392800000001</v>
      </c>
      <c r="D68" t="str">
        <f t="shared" si="9"/>
        <v>vis</v>
      </c>
      <c r="E68">
        <f>VLOOKUP(C68,Active!C$21:E$971,3,FALSE)</f>
        <v>29274.004690698159</v>
      </c>
      <c r="F68" s="17" t="s">
        <v>81</v>
      </c>
      <c r="G68" t="str">
        <f t="shared" si="10"/>
        <v>55674.3928</v>
      </c>
      <c r="H68" s="10">
        <f t="shared" si="11"/>
        <v>23237</v>
      </c>
      <c r="I68" s="52" t="s">
        <v>282</v>
      </c>
      <c r="J68" s="53" t="s">
        <v>283</v>
      </c>
      <c r="K68" s="52" t="s">
        <v>284</v>
      </c>
      <c r="L68" s="52" t="s">
        <v>112</v>
      </c>
      <c r="M68" s="53" t="s">
        <v>159</v>
      </c>
      <c r="N68" s="53" t="s">
        <v>235</v>
      </c>
      <c r="O68" s="54" t="s">
        <v>281</v>
      </c>
      <c r="P68" s="55" t="s">
        <v>274</v>
      </c>
    </row>
    <row r="69" spans="1:16" ht="12.75" customHeight="1">
      <c r="A69" s="10" t="str">
        <f t="shared" si="6"/>
        <v>BAVM 220 </v>
      </c>
      <c r="B69" s="17" t="str">
        <f t="shared" si="7"/>
        <v>II</v>
      </c>
      <c r="C69" s="10">
        <f t="shared" si="8"/>
        <v>55674.456599999998</v>
      </c>
      <c r="D69" t="str">
        <f t="shared" si="9"/>
        <v>vis</v>
      </c>
      <c r="E69">
        <f>VLOOKUP(C69,Active!C$21:E$971,3,FALSE)</f>
        <v>29274.471725473119</v>
      </c>
      <c r="F69" s="17" t="s">
        <v>81</v>
      </c>
      <c r="G69" t="str">
        <f t="shared" si="10"/>
        <v>55674.4566</v>
      </c>
      <c r="H69" s="10">
        <f t="shared" si="11"/>
        <v>23237.5</v>
      </c>
      <c r="I69" s="52" t="s">
        <v>285</v>
      </c>
      <c r="J69" s="53" t="s">
        <v>286</v>
      </c>
      <c r="K69" s="52" t="s">
        <v>287</v>
      </c>
      <c r="L69" s="52" t="s">
        <v>288</v>
      </c>
      <c r="M69" s="53" t="s">
        <v>159</v>
      </c>
      <c r="N69" s="53" t="s">
        <v>235</v>
      </c>
      <c r="O69" s="54" t="s">
        <v>281</v>
      </c>
      <c r="P69" s="55" t="s">
        <v>274</v>
      </c>
    </row>
    <row r="70" spans="1:16" ht="12.75" customHeight="1">
      <c r="A70" s="10" t="str">
        <f t="shared" si="6"/>
        <v>BAVM 220 </v>
      </c>
      <c r="B70" s="17" t="str">
        <f t="shared" si="7"/>
        <v>I</v>
      </c>
      <c r="C70" s="10">
        <f t="shared" si="8"/>
        <v>55674.5291</v>
      </c>
      <c r="D70" t="str">
        <f t="shared" si="9"/>
        <v>vis</v>
      </c>
      <c r="E70">
        <f>VLOOKUP(C70,Active!C$21:E$971,3,FALSE)</f>
        <v>29275.002446808343</v>
      </c>
      <c r="F70" s="17" t="s">
        <v>81</v>
      </c>
      <c r="G70" t="str">
        <f t="shared" si="10"/>
        <v>55674.5291</v>
      </c>
      <c r="H70" s="10">
        <f t="shared" si="11"/>
        <v>23238</v>
      </c>
      <c r="I70" s="52" t="s">
        <v>289</v>
      </c>
      <c r="J70" s="53" t="s">
        <v>290</v>
      </c>
      <c r="K70" s="52" t="s">
        <v>291</v>
      </c>
      <c r="L70" s="52" t="s">
        <v>158</v>
      </c>
      <c r="M70" s="53" t="s">
        <v>159</v>
      </c>
      <c r="N70" s="53" t="s">
        <v>235</v>
      </c>
      <c r="O70" s="54" t="s">
        <v>281</v>
      </c>
      <c r="P70" s="55" t="s">
        <v>274</v>
      </c>
    </row>
    <row r="71" spans="1:16" ht="12.75" customHeight="1">
      <c r="A71" s="10" t="str">
        <f t="shared" si="6"/>
        <v>BAVM 220 </v>
      </c>
      <c r="B71" s="17" t="str">
        <f t="shared" si="7"/>
        <v>II</v>
      </c>
      <c r="C71" s="10">
        <f t="shared" si="8"/>
        <v>55688.386500000001</v>
      </c>
      <c r="D71" t="str">
        <f t="shared" si="9"/>
        <v>vis</v>
      </c>
      <c r="E71">
        <f>VLOOKUP(C71,Active!C$21:E$971,3,FALSE)</f>
        <v>29376.442692746812</v>
      </c>
      <c r="F71" s="17" t="s">
        <v>81</v>
      </c>
      <c r="G71" t="str">
        <f t="shared" si="10"/>
        <v>55688.3865</v>
      </c>
      <c r="H71" s="10">
        <f t="shared" si="11"/>
        <v>23339.5</v>
      </c>
      <c r="I71" s="52" t="s">
        <v>292</v>
      </c>
      <c r="J71" s="53" t="s">
        <v>293</v>
      </c>
      <c r="K71" s="52" t="s">
        <v>294</v>
      </c>
      <c r="L71" s="52" t="s">
        <v>295</v>
      </c>
      <c r="M71" s="53" t="s">
        <v>159</v>
      </c>
      <c r="N71" s="53" t="s">
        <v>235</v>
      </c>
      <c r="O71" s="54" t="s">
        <v>281</v>
      </c>
      <c r="P71" s="55" t="s">
        <v>274</v>
      </c>
    </row>
    <row r="72" spans="1:16" ht="12.75" customHeight="1">
      <c r="A72" s="10" t="str">
        <f t="shared" si="6"/>
        <v>BAVM 220 </v>
      </c>
      <c r="B72" s="17" t="str">
        <f t="shared" si="7"/>
        <v>I</v>
      </c>
      <c r="C72" s="10">
        <f t="shared" si="8"/>
        <v>55688.462299999999</v>
      </c>
      <c r="D72" t="str">
        <f t="shared" si="9"/>
        <v>vis</v>
      </c>
      <c r="E72">
        <f>VLOOKUP(C72,Active!C$21:E$971,3,FALSE)</f>
        <v>29376.997571053133</v>
      </c>
      <c r="F72" s="17" t="s">
        <v>81</v>
      </c>
      <c r="G72" t="str">
        <f t="shared" si="10"/>
        <v>55688.4623</v>
      </c>
      <c r="H72" s="10">
        <f t="shared" si="11"/>
        <v>23340</v>
      </c>
      <c r="I72" s="52" t="s">
        <v>296</v>
      </c>
      <c r="J72" s="53" t="s">
        <v>297</v>
      </c>
      <c r="K72" s="52" t="s">
        <v>298</v>
      </c>
      <c r="L72" s="52" t="s">
        <v>299</v>
      </c>
      <c r="M72" s="53" t="s">
        <v>159</v>
      </c>
      <c r="N72" s="53" t="s">
        <v>235</v>
      </c>
      <c r="O72" s="54" t="s">
        <v>281</v>
      </c>
      <c r="P72" s="55" t="s">
        <v>274</v>
      </c>
    </row>
    <row r="73" spans="1:16" ht="12.75" customHeight="1">
      <c r="A73" s="10" t="str">
        <f t="shared" si="6"/>
        <v>BAVM 220 </v>
      </c>
      <c r="B73" s="17" t="str">
        <f t="shared" si="7"/>
        <v>II</v>
      </c>
      <c r="C73" s="10">
        <f t="shared" si="8"/>
        <v>55688.511700000003</v>
      </c>
      <c r="D73" t="str">
        <f t="shared" si="9"/>
        <v>vis</v>
      </c>
      <c r="E73">
        <f>VLOOKUP(C73,Active!C$21:E$971,3,FALSE)</f>
        <v>29377.359193590528</v>
      </c>
      <c r="F73" s="17" t="s">
        <v>81</v>
      </c>
      <c r="G73" t="str">
        <f t="shared" si="10"/>
        <v>55688.5117</v>
      </c>
      <c r="H73" s="10">
        <f t="shared" si="11"/>
        <v>23340.5</v>
      </c>
      <c r="I73" s="52" t="s">
        <v>300</v>
      </c>
      <c r="J73" s="53" t="s">
        <v>301</v>
      </c>
      <c r="K73" s="52" t="s">
        <v>302</v>
      </c>
      <c r="L73" s="52" t="s">
        <v>303</v>
      </c>
      <c r="M73" s="53" t="s">
        <v>159</v>
      </c>
      <c r="N73" s="53" t="s">
        <v>235</v>
      </c>
      <c r="O73" s="54" t="s">
        <v>281</v>
      </c>
      <c r="P73" s="55" t="s">
        <v>274</v>
      </c>
    </row>
    <row r="74" spans="1:16" ht="12.75" customHeight="1">
      <c r="A74" s="10" t="str">
        <f t="shared" si="6"/>
        <v>OEJV 0160 </v>
      </c>
      <c r="B74" s="17" t="str">
        <f t="shared" si="7"/>
        <v>I</v>
      </c>
      <c r="C74" s="10">
        <f t="shared" si="8"/>
        <v>55984.352050000001</v>
      </c>
      <c r="D74" t="str">
        <f t="shared" si="9"/>
        <v>vis</v>
      </c>
      <c r="E74">
        <f>VLOOKUP(C74,Active!C$21:E$971,3,FALSE)</f>
        <v>31542.99761512132</v>
      </c>
      <c r="F74" s="17" t="s">
        <v>81</v>
      </c>
      <c r="G74" t="str">
        <f t="shared" si="10"/>
        <v>55984.35205</v>
      </c>
      <c r="H74" s="10">
        <f t="shared" si="11"/>
        <v>25506</v>
      </c>
      <c r="I74" s="52" t="s">
        <v>304</v>
      </c>
      <c r="J74" s="53" t="s">
        <v>305</v>
      </c>
      <c r="K74" s="52" t="s">
        <v>306</v>
      </c>
      <c r="L74" s="52" t="s">
        <v>307</v>
      </c>
      <c r="M74" s="53" t="s">
        <v>159</v>
      </c>
      <c r="N74" s="53" t="s">
        <v>113</v>
      </c>
      <c r="O74" s="54" t="s">
        <v>269</v>
      </c>
      <c r="P74" s="55" t="s">
        <v>270</v>
      </c>
    </row>
    <row r="75" spans="1:16" ht="12.75" customHeight="1">
      <c r="A75" s="10" t="str">
        <f t="shared" ref="A75:A100" si="12">P75</f>
        <v>OEJV 0160 </v>
      </c>
      <c r="B75" s="17" t="str">
        <f t="shared" ref="B75:B100" si="13">IF(H75=INT(H75),"I","II")</f>
        <v>I</v>
      </c>
      <c r="C75" s="10">
        <f t="shared" ref="C75:C100" si="14">1*G75</f>
        <v>55984.489090000003</v>
      </c>
      <c r="D75" t="str">
        <f t="shared" ref="D75:D100" si="15">VLOOKUP(F75,I$1:J$5,2,FALSE)</f>
        <v>vis</v>
      </c>
      <c r="E75">
        <f>VLOOKUP(C75,Active!C$21:E$971,3,FALSE)</f>
        <v>31544.00078824929</v>
      </c>
      <c r="F75" s="17" t="s">
        <v>81</v>
      </c>
      <c r="G75" t="str">
        <f t="shared" ref="G75:G100" si="16">MID(I75,3,LEN(I75)-3)</f>
        <v>55984.48909</v>
      </c>
      <c r="H75" s="10">
        <f t="shared" ref="H75:H100" si="17">1*K75</f>
        <v>25507</v>
      </c>
      <c r="I75" s="52" t="s">
        <v>308</v>
      </c>
      <c r="J75" s="53" t="s">
        <v>309</v>
      </c>
      <c r="K75" s="52" t="s">
        <v>310</v>
      </c>
      <c r="L75" s="52" t="s">
        <v>311</v>
      </c>
      <c r="M75" s="53" t="s">
        <v>159</v>
      </c>
      <c r="N75" s="53" t="s">
        <v>113</v>
      </c>
      <c r="O75" s="54" t="s">
        <v>269</v>
      </c>
      <c r="P75" s="55" t="s">
        <v>270</v>
      </c>
    </row>
    <row r="76" spans="1:16" ht="12.75" customHeight="1">
      <c r="A76" s="10" t="str">
        <f t="shared" si="12"/>
        <v>BAVM 231 </v>
      </c>
      <c r="B76" s="17" t="str">
        <f t="shared" si="13"/>
        <v>I</v>
      </c>
      <c r="C76" s="10">
        <f t="shared" si="14"/>
        <v>56002.385199999997</v>
      </c>
      <c r="D76" t="str">
        <f t="shared" si="15"/>
        <v>vis</v>
      </c>
      <c r="E76">
        <f>VLOOKUP(C76,Active!C$21:E$971,3,FALSE)</f>
        <v>31675.005579894274</v>
      </c>
      <c r="F76" s="17" t="s">
        <v>81</v>
      </c>
      <c r="G76" t="str">
        <f t="shared" si="16"/>
        <v>56002.3852</v>
      </c>
      <c r="H76" s="10">
        <f t="shared" si="17"/>
        <v>25638</v>
      </c>
      <c r="I76" s="52" t="s">
        <v>312</v>
      </c>
      <c r="J76" s="53" t="s">
        <v>313</v>
      </c>
      <c r="K76" s="52" t="s">
        <v>314</v>
      </c>
      <c r="L76" s="52" t="s">
        <v>123</v>
      </c>
      <c r="M76" s="53" t="s">
        <v>159</v>
      </c>
      <c r="N76" s="53" t="s">
        <v>235</v>
      </c>
      <c r="O76" s="54" t="s">
        <v>236</v>
      </c>
      <c r="P76" s="55" t="s">
        <v>315</v>
      </c>
    </row>
    <row r="77" spans="1:16" ht="12.75" customHeight="1">
      <c r="A77" s="10" t="str">
        <f t="shared" si="12"/>
        <v>BAVM 232 </v>
      </c>
      <c r="B77" s="17" t="str">
        <f t="shared" si="13"/>
        <v>I</v>
      </c>
      <c r="C77" s="10">
        <f t="shared" si="14"/>
        <v>56384.472800000003</v>
      </c>
      <c r="D77" t="str">
        <f t="shared" si="15"/>
        <v>vis</v>
      </c>
      <c r="E77">
        <f>VLOOKUP(C77,Active!C$21:E$971,3,FALSE)</f>
        <v>34471.999252158741</v>
      </c>
      <c r="F77" s="17" t="s">
        <v>81</v>
      </c>
      <c r="G77" t="str">
        <f t="shared" si="16"/>
        <v>56384.4728</v>
      </c>
      <c r="H77" s="10">
        <f t="shared" si="17"/>
        <v>28435</v>
      </c>
      <c r="I77" s="52" t="s">
        <v>316</v>
      </c>
      <c r="J77" s="53" t="s">
        <v>317</v>
      </c>
      <c r="K77" s="52" t="s">
        <v>318</v>
      </c>
      <c r="L77" s="52" t="s">
        <v>140</v>
      </c>
      <c r="M77" s="53" t="s">
        <v>159</v>
      </c>
      <c r="N77" s="53" t="s">
        <v>235</v>
      </c>
      <c r="O77" s="54" t="s">
        <v>281</v>
      </c>
      <c r="P77" s="55" t="s">
        <v>319</v>
      </c>
    </row>
    <row r="78" spans="1:16" ht="12.75" customHeight="1">
      <c r="A78" s="10" t="str">
        <f t="shared" si="12"/>
        <v>BAVM 238 </v>
      </c>
      <c r="B78" s="17" t="str">
        <f t="shared" si="13"/>
        <v>I</v>
      </c>
      <c r="C78" s="10">
        <f t="shared" si="14"/>
        <v>56728.448400000001</v>
      </c>
      <c r="D78" t="str">
        <f t="shared" si="15"/>
        <v>vis</v>
      </c>
      <c r="E78">
        <f>VLOOKUP(C78,Active!C$21:E$971,3,FALSE)</f>
        <v>36990.001868871121</v>
      </c>
      <c r="F78" s="17" t="s">
        <v>81</v>
      </c>
      <c r="G78" t="str">
        <f t="shared" si="16"/>
        <v>56728.4484</v>
      </c>
      <c r="H78" s="10">
        <f t="shared" si="17"/>
        <v>30953</v>
      </c>
      <c r="I78" s="52" t="s">
        <v>320</v>
      </c>
      <c r="J78" s="53" t="s">
        <v>321</v>
      </c>
      <c r="K78" s="52" t="s">
        <v>322</v>
      </c>
      <c r="L78" s="52" t="s">
        <v>145</v>
      </c>
      <c r="M78" s="53" t="s">
        <v>159</v>
      </c>
      <c r="N78" s="53" t="s">
        <v>235</v>
      </c>
      <c r="O78" s="54" t="s">
        <v>236</v>
      </c>
      <c r="P78" s="55" t="s">
        <v>323</v>
      </c>
    </row>
    <row r="79" spans="1:16" ht="12.75" customHeight="1">
      <c r="A79" s="10" t="str">
        <f t="shared" si="12"/>
        <v>IBVS 5579 </v>
      </c>
      <c r="B79" s="17" t="str">
        <f t="shared" si="13"/>
        <v>I</v>
      </c>
      <c r="C79" s="10">
        <f t="shared" si="14"/>
        <v>52055.411699999997</v>
      </c>
      <c r="D79" t="str">
        <f t="shared" si="15"/>
        <v>vis</v>
      </c>
      <c r="E79">
        <f>VLOOKUP(C79,Active!C$21:E$971,3,FALSE)</f>
        <v>2781.9980494343463</v>
      </c>
      <c r="F79" s="17" t="s">
        <v>81</v>
      </c>
      <c r="G79" t="str">
        <f t="shared" si="16"/>
        <v>52055.4117</v>
      </c>
      <c r="H79" s="10">
        <f t="shared" si="17"/>
        <v>-3255</v>
      </c>
      <c r="I79" s="52" t="s">
        <v>324</v>
      </c>
      <c r="J79" s="53" t="s">
        <v>325</v>
      </c>
      <c r="K79" s="52">
        <v>-3255</v>
      </c>
      <c r="L79" s="52" t="s">
        <v>129</v>
      </c>
      <c r="M79" s="53" t="s">
        <v>85</v>
      </c>
      <c r="N79" s="53" t="s">
        <v>86</v>
      </c>
      <c r="O79" s="54" t="s">
        <v>103</v>
      </c>
      <c r="P79" s="55" t="s">
        <v>104</v>
      </c>
    </row>
    <row r="80" spans="1:16" ht="12.75" customHeight="1">
      <c r="A80" s="10" t="str">
        <f t="shared" si="12"/>
        <v>IBVS 5434 </v>
      </c>
      <c r="B80" s="17" t="str">
        <f t="shared" si="13"/>
        <v>I</v>
      </c>
      <c r="C80" s="10">
        <f t="shared" si="14"/>
        <v>52721.369100000004</v>
      </c>
      <c r="D80" t="str">
        <f t="shared" si="15"/>
        <v>vis</v>
      </c>
      <c r="E80">
        <f>VLOOKUP(C80,Active!C$21:E$971,3,FALSE)</f>
        <v>7657.0021945510298</v>
      </c>
      <c r="F80" s="17" t="s">
        <v>81</v>
      </c>
      <c r="G80" t="str">
        <f t="shared" si="16"/>
        <v>52721.3691</v>
      </c>
      <c r="H80" s="10">
        <f t="shared" si="17"/>
        <v>1620</v>
      </c>
      <c r="I80" s="52" t="s">
        <v>326</v>
      </c>
      <c r="J80" s="53" t="s">
        <v>327</v>
      </c>
      <c r="K80" s="52">
        <v>1620</v>
      </c>
      <c r="L80" s="52" t="s">
        <v>123</v>
      </c>
      <c r="M80" s="53" t="s">
        <v>85</v>
      </c>
      <c r="N80" s="53" t="s">
        <v>113</v>
      </c>
      <c r="O80" s="54" t="s">
        <v>103</v>
      </c>
      <c r="P80" s="55" t="s">
        <v>120</v>
      </c>
    </row>
    <row r="81" spans="1:16" ht="12.75" customHeight="1">
      <c r="A81" s="10" t="str">
        <f t="shared" si="12"/>
        <v>IBVS 5434 </v>
      </c>
      <c r="B81" s="17" t="str">
        <f t="shared" si="13"/>
        <v>I</v>
      </c>
      <c r="C81" s="10">
        <f t="shared" si="14"/>
        <v>52721.5052</v>
      </c>
      <c r="D81" t="str">
        <f t="shared" si="15"/>
        <v>vis</v>
      </c>
      <c r="E81">
        <f>VLOOKUP(C81,Active!C$21:E$971,3,FALSE)</f>
        <v>7657.9984866023397</v>
      </c>
      <c r="F81" s="17" t="s">
        <v>81</v>
      </c>
      <c r="G81" t="str">
        <f t="shared" si="16"/>
        <v>52721.5052</v>
      </c>
      <c r="H81" s="10">
        <f t="shared" si="17"/>
        <v>1621</v>
      </c>
      <c r="I81" s="52" t="s">
        <v>328</v>
      </c>
      <c r="J81" s="53" t="s">
        <v>329</v>
      </c>
      <c r="K81" s="52">
        <v>1621</v>
      </c>
      <c r="L81" s="52" t="s">
        <v>129</v>
      </c>
      <c r="M81" s="53" t="s">
        <v>85</v>
      </c>
      <c r="N81" s="53" t="s">
        <v>113</v>
      </c>
      <c r="O81" s="54" t="s">
        <v>103</v>
      </c>
      <c r="P81" s="55" t="s">
        <v>120</v>
      </c>
    </row>
    <row r="82" spans="1:16" ht="12.75" customHeight="1">
      <c r="A82" s="10" t="str">
        <f t="shared" si="12"/>
        <v>IBVS 5434 </v>
      </c>
      <c r="B82" s="17" t="str">
        <f t="shared" si="13"/>
        <v>I</v>
      </c>
      <c r="C82" s="10">
        <f t="shared" si="14"/>
        <v>52724.374300000003</v>
      </c>
      <c r="D82" t="str">
        <f t="shared" si="15"/>
        <v>vis</v>
      </c>
      <c r="E82">
        <f>VLOOKUP(C82,Active!C$21:E$971,3,FALSE)</f>
        <v>7679.0011429175511</v>
      </c>
      <c r="F82" s="17" t="s">
        <v>81</v>
      </c>
      <c r="G82" t="str">
        <f t="shared" si="16"/>
        <v>52724.3743</v>
      </c>
      <c r="H82" s="10">
        <f t="shared" si="17"/>
        <v>1642</v>
      </c>
      <c r="I82" s="52" t="s">
        <v>330</v>
      </c>
      <c r="J82" s="53" t="s">
        <v>331</v>
      </c>
      <c r="K82" s="52">
        <v>1642</v>
      </c>
      <c r="L82" s="52" t="s">
        <v>84</v>
      </c>
      <c r="M82" s="53" t="s">
        <v>85</v>
      </c>
      <c r="N82" s="53" t="s">
        <v>113</v>
      </c>
      <c r="O82" s="54" t="s">
        <v>103</v>
      </c>
      <c r="P82" s="55" t="s">
        <v>120</v>
      </c>
    </row>
    <row r="83" spans="1:16" ht="12.75" customHeight="1">
      <c r="A83" s="10" t="str">
        <f t="shared" si="12"/>
        <v>IBVS 5684 </v>
      </c>
      <c r="B83" s="17" t="str">
        <f t="shared" si="13"/>
        <v>I</v>
      </c>
      <c r="C83" s="10">
        <f t="shared" si="14"/>
        <v>53465.3289</v>
      </c>
      <c r="D83" t="str">
        <f t="shared" si="15"/>
        <v>vis</v>
      </c>
      <c r="E83">
        <f>VLOOKUP(C83,Active!C$21:E$971,3,FALSE)</f>
        <v>13103.006862117045</v>
      </c>
      <c r="F83" s="17" t="s">
        <v>81</v>
      </c>
      <c r="G83" t="str">
        <f t="shared" si="16"/>
        <v>53465.3289</v>
      </c>
      <c r="H83" s="10">
        <f t="shared" si="17"/>
        <v>7066</v>
      </c>
      <c r="I83" s="52" t="s">
        <v>332</v>
      </c>
      <c r="J83" s="53" t="s">
        <v>333</v>
      </c>
      <c r="K83" s="52" t="s">
        <v>334</v>
      </c>
      <c r="L83" s="52" t="s">
        <v>335</v>
      </c>
      <c r="M83" s="53" t="s">
        <v>85</v>
      </c>
      <c r="N83" s="53" t="s">
        <v>86</v>
      </c>
      <c r="O83" s="54" t="s">
        <v>141</v>
      </c>
      <c r="P83" s="55" t="s">
        <v>142</v>
      </c>
    </row>
    <row r="84" spans="1:16" ht="12.75" customHeight="1">
      <c r="A84" s="10" t="str">
        <f t="shared" si="12"/>
        <v>VSB 45 </v>
      </c>
      <c r="B84" s="17" t="str">
        <f t="shared" si="13"/>
        <v>I</v>
      </c>
      <c r="C84" s="10">
        <f t="shared" si="14"/>
        <v>53743.3226</v>
      </c>
      <c r="D84" t="str">
        <f t="shared" si="15"/>
        <v>vis</v>
      </c>
      <c r="E84">
        <f>VLOOKUP(C84,Active!C$21:E$971,3,FALSE)</f>
        <v>15138.00255375784</v>
      </c>
      <c r="F84" s="17" t="s">
        <v>81</v>
      </c>
      <c r="G84" t="str">
        <f t="shared" si="16"/>
        <v>53743.3226</v>
      </c>
      <c r="H84" s="10">
        <f t="shared" si="17"/>
        <v>9101</v>
      </c>
      <c r="I84" s="52" t="s">
        <v>336</v>
      </c>
      <c r="J84" s="53" t="s">
        <v>337</v>
      </c>
      <c r="K84" s="52" t="s">
        <v>338</v>
      </c>
      <c r="L84" s="52" t="s">
        <v>112</v>
      </c>
      <c r="M84" s="53" t="s">
        <v>85</v>
      </c>
      <c r="N84" s="53" t="s">
        <v>86</v>
      </c>
      <c r="O84" s="54" t="s">
        <v>339</v>
      </c>
      <c r="P84" s="55" t="s">
        <v>58</v>
      </c>
    </row>
    <row r="85" spans="1:16" ht="12.75" customHeight="1">
      <c r="A85" s="10" t="str">
        <f t="shared" si="12"/>
        <v>VSB 48 </v>
      </c>
      <c r="B85" s="17" t="str">
        <f t="shared" si="13"/>
        <v>I</v>
      </c>
      <c r="C85" s="10">
        <f t="shared" si="14"/>
        <v>54571.9781</v>
      </c>
      <c r="D85" t="str">
        <f t="shared" si="15"/>
        <v>vis</v>
      </c>
      <c r="E85">
        <f>VLOOKUP(C85,Active!C$21:E$971,3,FALSE)</f>
        <v>21204.004669469297</v>
      </c>
      <c r="F85" s="17" t="s">
        <v>81</v>
      </c>
      <c r="G85" t="str">
        <f t="shared" si="16"/>
        <v>54571.9781</v>
      </c>
      <c r="H85" s="10">
        <f t="shared" si="17"/>
        <v>15167</v>
      </c>
      <c r="I85" s="52" t="s">
        <v>340</v>
      </c>
      <c r="J85" s="53" t="s">
        <v>341</v>
      </c>
      <c r="K85" s="52" t="s">
        <v>342</v>
      </c>
      <c r="L85" s="52" t="s">
        <v>166</v>
      </c>
      <c r="M85" s="53" t="s">
        <v>159</v>
      </c>
      <c r="N85" s="53" t="s">
        <v>76</v>
      </c>
      <c r="O85" s="54" t="s">
        <v>343</v>
      </c>
      <c r="P85" s="55" t="s">
        <v>60</v>
      </c>
    </row>
    <row r="86" spans="1:16" ht="12.75" customHeight="1">
      <c r="A86" s="10" t="str">
        <f t="shared" si="12"/>
        <v>VSB 48 </v>
      </c>
      <c r="B86" s="17" t="str">
        <f t="shared" si="13"/>
        <v>I</v>
      </c>
      <c r="C86" s="10">
        <f t="shared" si="14"/>
        <v>54575.939299999998</v>
      </c>
      <c r="D86" t="str">
        <f t="shared" si="15"/>
        <v>vis</v>
      </c>
      <c r="E86">
        <f>VLOOKUP(C86,Active!C$21:E$971,3,FALSE)</f>
        <v>21233.0018191663</v>
      </c>
      <c r="F86" s="17" t="s">
        <v>81</v>
      </c>
      <c r="G86" t="str">
        <f t="shared" si="16"/>
        <v>54575.9393</v>
      </c>
      <c r="H86" s="10">
        <f t="shared" si="17"/>
        <v>15196</v>
      </c>
      <c r="I86" s="52" t="s">
        <v>344</v>
      </c>
      <c r="J86" s="53" t="s">
        <v>345</v>
      </c>
      <c r="K86" s="52" t="s">
        <v>346</v>
      </c>
      <c r="L86" s="52" t="s">
        <v>94</v>
      </c>
      <c r="M86" s="53" t="s">
        <v>159</v>
      </c>
      <c r="N86" s="53" t="s">
        <v>76</v>
      </c>
      <c r="O86" s="54" t="s">
        <v>343</v>
      </c>
      <c r="P86" s="55" t="s">
        <v>60</v>
      </c>
    </row>
    <row r="87" spans="1:16" ht="12.75" customHeight="1">
      <c r="A87" s="10" t="str">
        <f t="shared" si="12"/>
        <v>VSB 48 </v>
      </c>
      <c r="B87" s="17" t="str">
        <f t="shared" si="13"/>
        <v>I</v>
      </c>
      <c r="C87" s="10">
        <f t="shared" si="14"/>
        <v>54576.076399999998</v>
      </c>
      <c r="D87" t="str">
        <f t="shared" si="15"/>
        <v>vis</v>
      </c>
      <c r="E87">
        <f>VLOOKUP(C87,Active!C$21:E$971,3,FALSE)</f>
        <v>21234.005431511916</v>
      </c>
      <c r="F87" s="17" t="s">
        <v>81</v>
      </c>
      <c r="G87" t="str">
        <f t="shared" si="16"/>
        <v>54576.0764</v>
      </c>
      <c r="H87" s="10">
        <f t="shared" si="17"/>
        <v>15197</v>
      </c>
      <c r="I87" s="52" t="s">
        <v>347</v>
      </c>
      <c r="J87" s="53" t="s">
        <v>348</v>
      </c>
      <c r="K87" s="52" t="s">
        <v>349</v>
      </c>
      <c r="L87" s="52" t="s">
        <v>184</v>
      </c>
      <c r="M87" s="53" t="s">
        <v>159</v>
      </c>
      <c r="N87" s="53" t="s">
        <v>76</v>
      </c>
      <c r="O87" s="54" t="s">
        <v>343</v>
      </c>
      <c r="P87" s="55" t="s">
        <v>60</v>
      </c>
    </row>
    <row r="88" spans="1:16" ht="12.75" customHeight="1">
      <c r="A88" s="10" t="str">
        <f t="shared" si="12"/>
        <v>VSB 48 </v>
      </c>
      <c r="B88" s="17" t="str">
        <f t="shared" si="13"/>
        <v>I</v>
      </c>
      <c r="C88" s="10">
        <f t="shared" si="14"/>
        <v>54577.988299999997</v>
      </c>
      <c r="D88" t="str">
        <f t="shared" si="15"/>
        <v>vis</v>
      </c>
      <c r="E88">
        <f>VLOOKUP(C88,Active!C$21:E$971,3,FALSE)</f>
        <v>21248.001102143469</v>
      </c>
      <c r="F88" s="17" t="s">
        <v>81</v>
      </c>
      <c r="G88" t="str">
        <f t="shared" si="16"/>
        <v>54577.9883</v>
      </c>
      <c r="H88" s="10">
        <f t="shared" si="17"/>
        <v>15211</v>
      </c>
      <c r="I88" s="52" t="s">
        <v>350</v>
      </c>
      <c r="J88" s="53" t="s">
        <v>351</v>
      </c>
      <c r="K88" s="52" t="s">
        <v>352</v>
      </c>
      <c r="L88" s="52" t="s">
        <v>158</v>
      </c>
      <c r="M88" s="53" t="s">
        <v>159</v>
      </c>
      <c r="N88" s="53" t="s">
        <v>76</v>
      </c>
      <c r="O88" s="54" t="s">
        <v>343</v>
      </c>
      <c r="P88" s="55" t="s">
        <v>60</v>
      </c>
    </row>
    <row r="89" spans="1:16" ht="12.75" customHeight="1">
      <c r="A89" s="10" t="str">
        <f t="shared" si="12"/>
        <v>VSB 48 </v>
      </c>
      <c r="B89" s="17" t="str">
        <f t="shared" si="13"/>
        <v>I</v>
      </c>
      <c r="C89" s="10">
        <f t="shared" si="14"/>
        <v>54578.124900000003</v>
      </c>
      <c r="D89" t="str">
        <f t="shared" si="15"/>
        <v>vis</v>
      </c>
      <c r="E89">
        <f>VLOOKUP(C89,Active!C$21:E$971,3,FALSE)</f>
        <v>21249.001054341985</v>
      </c>
      <c r="F89" s="17" t="s">
        <v>81</v>
      </c>
      <c r="G89" t="str">
        <f t="shared" si="16"/>
        <v>54578.1249</v>
      </c>
      <c r="H89" s="10">
        <f t="shared" si="17"/>
        <v>15212</v>
      </c>
      <c r="I89" s="52" t="s">
        <v>353</v>
      </c>
      <c r="J89" s="53" t="s">
        <v>354</v>
      </c>
      <c r="K89" s="52" t="s">
        <v>355</v>
      </c>
      <c r="L89" s="52" t="s">
        <v>158</v>
      </c>
      <c r="M89" s="53" t="s">
        <v>159</v>
      </c>
      <c r="N89" s="53" t="s">
        <v>76</v>
      </c>
      <c r="O89" s="54" t="s">
        <v>343</v>
      </c>
      <c r="P89" s="55" t="s">
        <v>60</v>
      </c>
    </row>
    <row r="90" spans="1:16" ht="12.75" customHeight="1">
      <c r="A90" s="10" t="str">
        <f t="shared" si="12"/>
        <v>VSB 48 </v>
      </c>
      <c r="B90" s="17" t="str">
        <f t="shared" si="13"/>
        <v>I</v>
      </c>
      <c r="C90" s="10">
        <f t="shared" si="14"/>
        <v>54578.945200000002</v>
      </c>
      <c r="D90" t="str">
        <f t="shared" si="15"/>
        <v>vis</v>
      </c>
      <c r="E90">
        <f>VLOOKUP(C90,Active!C$21:E$971,3,FALSE)</f>
        <v>21255.005891738845</v>
      </c>
      <c r="F90" s="17" t="s">
        <v>81</v>
      </c>
      <c r="G90" t="str">
        <f t="shared" si="16"/>
        <v>54578.9452</v>
      </c>
      <c r="H90" s="10">
        <f t="shared" si="17"/>
        <v>15218</v>
      </c>
      <c r="I90" s="52" t="s">
        <v>356</v>
      </c>
      <c r="J90" s="53" t="s">
        <v>357</v>
      </c>
      <c r="K90" s="52" t="s">
        <v>358</v>
      </c>
      <c r="L90" s="52" t="s">
        <v>184</v>
      </c>
      <c r="M90" s="53" t="s">
        <v>159</v>
      </c>
      <c r="N90" s="53" t="s">
        <v>76</v>
      </c>
      <c r="O90" s="54" t="s">
        <v>343</v>
      </c>
      <c r="P90" s="55" t="s">
        <v>60</v>
      </c>
    </row>
    <row r="91" spans="1:16" ht="12.75" customHeight="1">
      <c r="A91" s="10" t="str">
        <f t="shared" si="12"/>
        <v>VSB 48 </v>
      </c>
      <c r="B91" s="17" t="str">
        <f t="shared" si="13"/>
        <v>I</v>
      </c>
      <c r="C91" s="10">
        <f t="shared" si="14"/>
        <v>54579.081200000001</v>
      </c>
      <c r="D91" t="str">
        <f t="shared" si="15"/>
        <v>vis</v>
      </c>
      <c r="E91">
        <f>VLOOKUP(C91,Active!C$21:E$971,3,FALSE)</f>
        <v>21256.001451760749</v>
      </c>
      <c r="F91" s="17" t="s">
        <v>81</v>
      </c>
      <c r="G91" t="str">
        <f t="shared" si="16"/>
        <v>54579.0812</v>
      </c>
      <c r="H91" s="10">
        <f t="shared" si="17"/>
        <v>15219</v>
      </c>
      <c r="I91" s="52" t="s">
        <v>359</v>
      </c>
      <c r="J91" s="53" t="s">
        <v>360</v>
      </c>
      <c r="K91" s="52" t="s">
        <v>361</v>
      </c>
      <c r="L91" s="52" t="s">
        <v>91</v>
      </c>
      <c r="M91" s="53" t="s">
        <v>159</v>
      </c>
      <c r="N91" s="53" t="s">
        <v>76</v>
      </c>
      <c r="O91" s="54" t="s">
        <v>343</v>
      </c>
      <c r="P91" s="55" t="s">
        <v>60</v>
      </c>
    </row>
    <row r="92" spans="1:16" ht="12.75" customHeight="1">
      <c r="A92" s="10" t="str">
        <f t="shared" si="12"/>
        <v>VSB 48 </v>
      </c>
      <c r="B92" s="17" t="str">
        <f t="shared" si="13"/>
        <v>I</v>
      </c>
      <c r="C92" s="10">
        <f t="shared" si="14"/>
        <v>54580.994200000001</v>
      </c>
      <c r="D92" t="str">
        <f t="shared" si="15"/>
        <v>vis</v>
      </c>
      <c r="E92">
        <f>VLOOKUP(C92,Active!C$21:E$971,3,FALSE)</f>
        <v>21270.005174716014</v>
      </c>
      <c r="F92" s="17" t="s">
        <v>81</v>
      </c>
      <c r="G92" t="str">
        <f t="shared" si="16"/>
        <v>54580.9942</v>
      </c>
      <c r="H92" s="10">
        <f t="shared" si="17"/>
        <v>15233</v>
      </c>
      <c r="I92" s="52" t="s">
        <v>362</v>
      </c>
      <c r="J92" s="53" t="s">
        <v>363</v>
      </c>
      <c r="K92" s="52" t="s">
        <v>364</v>
      </c>
      <c r="L92" s="52" t="s">
        <v>166</v>
      </c>
      <c r="M92" s="53" t="s">
        <v>159</v>
      </c>
      <c r="N92" s="53" t="s">
        <v>76</v>
      </c>
      <c r="O92" s="54" t="s">
        <v>343</v>
      </c>
      <c r="P92" s="55" t="s">
        <v>60</v>
      </c>
    </row>
    <row r="93" spans="1:16" ht="12.75" customHeight="1">
      <c r="A93" s="10" t="str">
        <f t="shared" si="12"/>
        <v>VSB 48 </v>
      </c>
      <c r="B93" s="17" t="str">
        <f t="shared" si="13"/>
        <v>I</v>
      </c>
      <c r="C93" s="10">
        <f t="shared" si="14"/>
        <v>54581.130499999999</v>
      </c>
      <c r="D93" t="str">
        <f t="shared" si="15"/>
        <v>vis</v>
      </c>
      <c r="E93">
        <f>VLOOKUP(C93,Active!C$21:E$971,3,FALSE)</f>
        <v>21271.002930826198</v>
      </c>
      <c r="F93" s="17" t="s">
        <v>81</v>
      </c>
      <c r="G93" t="str">
        <f t="shared" si="16"/>
        <v>54581.1305</v>
      </c>
      <c r="H93" s="10">
        <f t="shared" si="17"/>
        <v>15234</v>
      </c>
      <c r="I93" s="52" t="s">
        <v>365</v>
      </c>
      <c r="J93" s="53" t="s">
        <v>366</v>
      </c>
      <c r="K93" s="52" t="s">
        <v>367</v>
      </c>
      <c r="L93" s="52" t="s">
        <v>84</v>
      </c>
      <c r="M93" s="53" t="s">
        <v>159</v>
      </c>
      <c r="N93" s="53" t="s">
        <v>76</v>
      </c>
      <c r="O93" s="54" t="s">
        <v>343</v>
      </c>
      <c r="P93" s="55" t="s">
        <v>60</v>
      </c>
    </row>
    <row r="94" spans="1:16" ht="12.75" customHeight="1">
      <c r="A94" s="10" t="str">
        <f t="shared" si="12"/>
        <v>VSB 48 </v>
      </c>
      <c r="B94" s="17" t="str">
        <f t="shared" si="13"/>
        <v>I</v>
      </c>
      <c r="C94" s="10">
        <f t="shared" si="14"/>
        <v>54583.999300000003</v>
      </c>
      <c r="D94" t="str">
        <f t="shared" si="15"/>
        <v>vis</v>
      </c>
      <c r="E94">
        <f>VLOOKUP(C94,Active!C$21:E$971,3,FALSE)</f>
        <v>21292.003391053127</v>
      </c>
      <c r="F94" s="17" t="s">
        <v>81</v>
      </c>
      <c r="G94" t="str">
        <f t="shared" si="16"/>
        <v>54583.9993</v>
      </c>
      <c r="H94" s="10">
        <f t="shared" si="17"/>
        <v>15255</v>
      </c>
      <c r="I94" s="52" t="s">
        <v>368</v>
      </c>
      <c r="J94" s="53" t="s">
        <v>369</v>
      </c>
      <c r="K94" s="52" t="s">
        <v>370</v>
      </c>
      <c r="L94" s="52" t="s">
        <v>112</v>
      </c>
      <c r="M94" s="53" t="s">
        <v>159</v>
      </c>
      <c r="N94" s="53" t="s">
        <v>76</v>
      </c>
      <c r="O94" s="54" t="s">
        <v>343</v>
      </c>
      <c r="P94" s="55" t="s">
        <v>60</v>
      </c>
    </row>
    <row r="95" spans="1:16" ht="12.75" customHeight="1">
      <c r="A95" s="10" t="str">
        <f t="shared" si="12"/>
        <v>VSB 48 </v>
      </c>
      <c r="B95" s="17" t="str">
        <f t="shared" si="13"/>
        <v>I</v>
      </c>
      <c r="C95" s="10">
        <f t="shared" si="14"/>
        <v>54586.048000000003</v>
      </c>
      <c r="D95" t="str">
        <f t="shared" si="15"/>
        <v>vis</v>
      </c>
      <c r="E95">
        <f>VLOOKUP(C95,Active!C$21:E$971,3,FALSE)</f>
        <v>21307.000477942012</v>
      </c>
      <c r="F95" s="17" t="s">
        <v>81</v>
      </c>
      <c r="G95" t="str">
        <f t="shared" si="16"/>
        <v>54586.0480</v>
      </c>
      <c r="H95" s="10">
        <f t="shared" si="17"/>
        <v>15270</v>
      </c>
      <c r="I95" s="52" t="s">
        <v>371</v>
      </c>
      <c r="J95" s="53" t="s">
        <v>372</v>
      </c>
      <c r="K95" s="52" t="s">
        <v>373</v>
      </c>
      <c r="L95" s="52" t="s">
        <v>129</v>
      </c>
      <c r="M95" s="53" t="s">
        <v>159</v>
      </c>
      <c r="N95" s="53" t="s">
        <v>76</v>
      </c>
      <c r="O95" s="54" t="s">
        <v>343</v>
      </c>
      <c r="P95" s="55" t="s">
        <v>60</v>
      </c>
    </row>
    <row r="96" spans="1:16" ht="12.75" customHeight="1">
      <c r="A96" s="10" t="str">
        <f t="shared" si="12"/>
        <v>VSB 48 </v>
      </c>
      <c r="B96" s="17" t="str">
        <f t="shared" si="13"/>
        <v>I</v>
      </c>
      <c r="C96" s="10">
        <f t="shared" si="14"/>
        <v>54587.0046</v>
      </c>
      <c r="D96" t="str">
        <f t="shared" si="15"/>
        <v>vis</v>
      </c>
      <c r="E96">
        <f>VLOOKUP(C96,Active!C$21:E$971,3,FALSE)</f>
        <v>21314.003071449057</v>
      </c>
      <c r="F96" s="17" t="s">
        <v>81</v>
      </c>
      <c r="G96" t="str">
        <f t="shared" si="16"/>
        <v>54587.0046</v>
      </c>
      <c r="H96" s="10">
        <f t="shared" si="17"/>
        <v>15277</v>
      </c>
      <c r="I96" s="52" t="s">
        <v>374</v>
      </c>
      <c r="J96" s="53" t="s">
        <v>375</v>
      </c>
      <c r="K96" s="52" t="s">
        <v>376</v>
      </c>
      <c r="L96" s="52" t="s">
        <v>84</v>
      </c>
      <c r="M96" s="53" t="s">
        <v>159</v>
      </c>
      <c r="N96" s="53" t="s">
        <v>76</v>
      </c>
      <c r="O96" s="54" t="s">
        <v>343</v>
      </c>
      <c r="P96" s="55" t="s">
        <v>60</v>
      </c>
    </row>
    <row r="97" spans="1:16" ht="12.75" customHeight="1">
      <c r="A97" s="10" t="str">
        <f t="shared" si="12"/>
        <v>VSB 48 </v>
      </c>
      <c r="B97" s="17" t="str">
        <f t="shared" si="13"/>
        <v>I</v>
      </c>
      <c r="C97" s="10">
        <f t="shared" si="14"/>
        <v>54593.015200000002</v>
      </c>
      <c r="D97" t="str">
        <f t="shared" si="15"/>
        <v>vis</v>
      </c>
      <c r="E97">
        <f>VLOOKUP(C97,Active!C$21:E$971,3,FALSE)</f>
        <v>21358.00243224097</v>
      </c>
      <c r="F97" s="17" t="s">
        <v>81</v>
      </c>
      <c r="G97" t="str">
        <f t="shared" si="16"/>
        <v>54593.0152</v>
      </c>
      <c r="H97" s="10">
        <f t="shared" si="17"/>
        <v>15321</v>
      </c>
      <c r="I97" s="52" t="s">
        <v>377</v>
      </c>
      <c r="J97" s="53" t="s">
        <v>378</v>
      </c>
      <c r="K97" s="52" t="s">
        <v>379</v>
      </c>
      <c r="L97" s="52" t="s">
        <v>94</v>
      </c>
      <c r="M97" s="53" t="s">
        <v>159</v>
      </c>
      <c r="N97" s="53" t="s">
        <v>76</v>
      </c>
      <c r="O97" s="54" t="s">
        <v>343</v>
      </c>
      <c r="P97" s="55" t="s">
        <v>60</v>
      </c>
    </row>
    <row r="98" spans="1:16" ht="12.75" customHeight="1">
      <c r="A98" s="10" t="str">
        <f t="shared" si="12"/>
        <v>VSB 48 </v>
      </c>
      <c r="B98" s="17" t="str">
        <f t="shared" si="13"/>
        <v>I</v>
      </c>
      <c r="C98" s="10">
        <f t="shared" si="14"/>
        <v>54593.971700000002</v>
      </c>
      <c r="D98" t="str">
        <f t="shared" si="15"/>
        <v>vis</v>
      </c>
      <c r="E98">
        <f>VLOOKUP(C98,Active!C$21:E$971,3,FALSE)</f>
        <v>21365.004293718604</v>
      </c>
      <c r="F98" s="17" t="s">
        <v>81</v>
      </c>
      <c r="G98" t="str">
        <f t="shared" si="16"/>
        <v>54593.9717</v>
      </c>
      <c r="H98" s="10">
        <f t="shared" si="17"/>
        <v>15328</v>
      </c>
      <c r="I98" s="52" t="s">
        <v>380</v>
      </c>
      <c r="J98" s="53" t="s">
        <v>381</v>
      </c>
      <c r="K98" s="52" t="s">
        <v>382</v>
      </c>
      <c r="L98" s="52" t="s">
        <v>123</v>
      </c>
      <c r="M98" s="53" t="s">
        <v>159</v>
      </c>
      <c r="N98" s="53" t="s">
        <v>76</v>
      </c>
      <c r="O98" s="54" t="s">
        <v>343</v>
      </c>
      <c r="P98" s="55" t="s">
        <v>60</v>
      </c>
    </row>
    <row r="99" spans="1:16" ht="12.75" customHeight="1">
      <c r="A99" s="10" t="str">
        <f t="shared" si="12"/>
        <v>OEJV 0160 </v>
      </c>
      <c r="B99" s="17" t="str">
        <f t="shared" si="13"/>
        <v>I</v>
      </c>
      <c r="C99" s="10">
        <f t="shared" si="14"/>
        <v>56356.465700000001</v>
      </c>
      <c r="D99" t="str">
        <f t="shared" si="15"/>
        <v>vis</v>
      </c>
      <c r="E99" t="e">
        <f>VLOOKUP(C99,Active!C$21:E$971,3,FALSE)</f>
        <v>#N/A</v>
      </c>
      <c r="F99" s="17" t="s">
        <v>81</v>
      </c>
      <c r="G99" t="str">
        <f t="shared" si="16"/>
        <v>56356.4657</v>
      </c>
      <c r="H99" s="10">
        <f t="shared" si="17"/>
        <v>28230</v>
      </c>
      <c r="I99" s="52" t="s">
        <v>383</v>
      </c>
      <c r="J99" s="53" t="s">
        <v>384</v>
      </c>
      <c r="K99" s="52" t="s">
        <v>385</v>
      </c>
      <c r="L99" s="52" t="s">
        <v>386</v>
      </c>
      <c r="M99" s="53" t="s">
        <v>159</v>
      </c>
      <c r="N99" s="53" t="s">
        <v>113</v>
      </c>
      <c r="O99" s="54" t="s">
        <v>269</v>
      </c>
      <c r="P99" s="55" t="s">
        <v>270</v>
      </c>
    </row>
    <row r="100" spans="1:16" ht="12.75" customHeight="1">
      <c r="A100" s="10" t="str">
        <f t="shared" si="12"/>
        <v>OEJV 0160 </v>
      </c>
      <c r="B100" s="17" t="str">
        <f t="shared" si="13"/>
        <v>I</v>
      </c>
      <c r="C100" s="10">
        <f t="shared" si="14"/>
        <v>56356.602659999997</v>
      </c>
      <c r="D100" t="str">
        <f t="shared" si="15"/>
        <v>vis</v>
      </c>
      <c r="E100" t="e">
        <f>VLOOKUP(C100,Active!C$21:E$971,3,FALSE)</f>
        <v>#N/A</v>
      </c>
      <c r="F100" s="17" t="s">
        <v>81</v>
      </c>
      <c r="G100" t="str">
        <f t="shared" si="16"/>
        <v>56356.60266</v>
      </c>
      <c r="H100" s="10">
        <f t="shared" si="17"/>
        <v>28231</v>
      </c>
      <c r="I100" s="52" t="s">
        <v>387</v>
      </c>
      <c r="J100" s="53" t="s">
        <v>388</v>
      </c>
      <c r="K100" s="52" t="s">
        <v>389</v>
      </c>
      <c r="L100" s="52" t="s">
        <v>390</v>
      </c>
      <c r="M100" s="53" t="s">
        <v>159</v>
      </c>
      <c r="N100" s="53" t="s">
        <v>113</v>
      </c>
      <c r="O100" s="54" t="s">
        <v>269</v>
      </c>
      <c r="P100" s="55" t="s">
        <v>270</v>
      </c>
    </row>
  </sheetData>
  <sheetProtection selectLockedCells="1" selectUnlockedCells="1"/>
  <hyperlinks>
    <hyperlink ref="P11" r:id="rId1" xr:uid="{00000000-0004-0000-0100-000000000000}"/>
    <hyperlink ref="P12" r:id="rId2" xr:uid="{00000000-0004-0000-0100-000001000000}"/>
    <hyperlink ref="P13" r:id="rId3" xr:uid="{00000000-0004-0000-0100-000002000000}"/>
    <hyperlink ref="P14" r:id="rId4" xr:uid="{00000000-0004-0000-0100-000003000000}"/>
    <hyperlink ref="P15" r:id="rId5" xr:uid="{00000000-0004-0000-0100-000004000000}"/>
    <hyperlink ref="P16" r:id="rId6" xr:uid="{00000000-0004-0000-0100-000005000000}"/>
    <hyperlink ref="P17" r:id="rId7" xr:uid="{00000000-0004-0000-0100-000006000000}"/>
    <hyperlink ref="P18" r:id="rId8" xr:uid="{00000000-0004-0000-0100-000007000000}"/>
    <hyperlink ref="P19" r:id="rId9" xr:uid="{00000000-0004-0000-0100-000008000000}"/>
    <hyperlink ref="P20" r:id="rId10" xr:uid="{00000000-0004-0000-0100-000009000000}"/>
    <hyperlink ref="P21" r:id="rId11" xr:uid="{00000000-0004-0000-0100-00000A000000}"/>
    <hyperlink ref="P22" r:id="rId12" xr:uid="{00000000-0004-0000-0100-00000B000000}"/>
    <hyperlink ref="P23" r:id="rId13" xr:uid="{00000000-0004-0000-0100-00000C000000}"/>
    <hyperlink ref="P24" r:id="rId14" xr:uid="{00000000-0004-0000-0100-00000D000000}"/>
    <hyperlink ref="P25" r:id="rId15" xr:uid="{00000000-0004-0000-0100-00000E000000}"/>
    <hyperlink ref="P26" r:id="rId16" xr:uid="{00000000-0004-0000-0100-00000F000000}"/>
    <hyperlink ref="P27" r:id="rId17" xr:uid="{00000000-0004-0000-0100-000010000000}"/>
    <hyperlink ref="P28" r:id="rId18" xr:uid="{00000000-0004-0000-0100-000011000000}"/>
    <hyperlink ref="P29" r:id="rId19" xr:uid="{00000000-0004-0000-0100-000012000000}"/>
    <hyperlink ref="P30" r:id="rId20" xr:uid="{00000000-0004-0000-0100-000013000000}"/>
    <hyperlink ref="P31" r:id="rId21" xr:uid="{00000000-0004-0000-0100-000014000000}"/>
    <hyperlink ref="P32" r:id="rId22" xr:uid="{00000000-0004-0000-0100-000015000000}"/>
    <hyperlink ref="P33" r:id="rId23" xr:uid="{00000000-0004-0000-0100-000016000000}"/>
    <hyperlink ref="P34" r:id="rId24" xr:uid="{00000000-0004-0000-0100-000017000000}"/>
    <hyperlink ref="P35" r:id="rId25" xr:uid="{00000000-0004-0000-0100-000018000000}"/>
    <hyperlink ref="P36" r:id="rId26" xr:uid="{00000000-0004-0000-0100-000019000000}"/>
    <hyperlink ref="P37" r:id="rId27" xr:uid="{00000000-0004-0000-0100-00001A000000}"/>
    <hyperlink ref="P38" r:id="rId28" xr:uid="{00000000-0004-0000-0100-00001B000000}"/>
    <hyperlink ref="P39" r:id="rId29" xr:uid="{00000000-0004-0000-0100-00001C000000}"/>
    <hyperlink ref="P40" r:id="rId30" xr:uid="{00000000-0004-0000-0100-00001D000000}"/>
    <hyperlink ref="P41" r:id="rId31" xr:uid="{00000000-0004-0000-0100-00001E000000}"/>
    <hyperlink ref="P42" r:id="rId32" xr:uid="{00000000-0004-0000-0100-00001F000000}"/>
    <hyperlink ref="P43" r:id="rId33" xr:uid="{00000000-0004-0000-0100-000020000000}"/>
    <hyperlink ref="P44" r:id="rId34" xr:uid="{00000000-0004-0000-0100-000021000000}"/>
    <hyperlink ref="P45" r:id="rId35" xr:uid="{00000000-0004-0000-0100-000022000000}"/>
    <hyperlink ref="P46" r:id="rId36" xr:uid="{00000000-0004-0000-0100-000023000000}"/>
    <hyperlink ref="P47" r:id="rId37" xr:uid="{00000000-0004-0000-0100-000024000000}"/>
    <hyperlink ref="P48" r:id="rId38" xr:uid="{00000000-0004-0000-0100-000025000000}"/>
    <hyperlink ref="P49" r:id="rId39" xr:uid="{00000000-0004-0000-0100-000026000000}"/>
    <hyperlink ref="P50" r:id="rId40" xr:uid="{00000000-0004-0000-0100-000027000000}"/>
    <hyperlink ref="P51" r:id="rId41" xr:uid="{00000000-0004-0000-0100-000028000000}"/>
    <hyperlink ref="P52" r:id="rId42" xr:uid="{00000000-0004-0000-0100-000029000000}"/>
    <hyperlink ref="P53" r:id="rId43" xr:uid="{00000000-0004-0000-0100-00002A000000}"/>
    <hyperlink ref="P54" r:id="rId44" xr:uid="{00000000-0004-0000-0100-00002B000000}"/>
    <hyperlink ref="P55" r:id="rId45" xr:uid="{00000000-0004-0000-0100-00002C000000}"/>
    <hyperlink ref="P56" r:id="rId46" xr:uid="{00000000-0004-0000-0100-00002D000000}"/>
    <hyperlink ref="P57" r:id="rId47" xr:uid="{00000000-0004-0000-0100-00002E000000}"/>
    <hyperlink ref="P58" r:id="rId48" xr:uid="{00000000-0004-0000-0100-00002F000000}"/>
    <hyperlink ref="P59" r:id="rId49" xr:uid="{00000000-0004-0000-0100-000030000000}"/>
    <hyperlink ref="P60" r:id="rId50" xr:uid="{00000000-0004-0000-0100-000031000000}"/>
    <hyperlink ref="P61" r:id="rId51" xr:uid="{00000000-0004-0000-0100-000032000000}"/>
    <hyperlink ref="P62" r:id="rId52" xr:uid="{00000000-0004-0000-0100-000033000000}"/>
    <hyperlink ref="P63" r:id="rId53" xr:uid="{00000000-0004-0000-0100-000034000000}"/>
    <hyperlink ref="P64" r:id="rId54" xr:uid="{00000000-0004-0000-0100-000035000000}"/>
    <hyperlink ref="P65" r:id="rId55" xr:uid="{00000000-0004-0000-0100-000036000000}"/>
    <hyperlink ref="P66" r:id="rId56" xr:uid="{00000000-0004-0000-0100-000037000000}"/>
    <hyperlink ref="P67" r:id="rId57" xr:uid="{00000000-0004-0000-0100-000038000000}"/>
    <hyperlink ref="P68" r:id="rId58" xr:uid="{00000000-0004-0000-0100-000039000000}"/>
    <hyperlink ref="P69" r:id="rId59" xr:uid="{00000000-0004-0000-0100-00003A000000}"/>
    <hyperlink ref="P70" r:id="rId60" xr:uid="{00000000-0004-0000-0100-00003B000000}"/>
    <hyperlink ref="P71" r:id="rId61" xr:uid="{00000000-0004-0000-0100-00003C000000}"/>
    <hyperlink ref="P72" r:id="rId62" xr:uid="{00000000-0004-0000-0100-00003D000000}"/>
    <hyperlink ref="P73" r:id="rId63" xr:uid="{00000000-0004-0000-0100-00003E000000}"/>
    <hyperlink ref="P74" r:id="rId64" xr:uid="{00000000-0004-0000-0100-00003F000000}"/>
    <hyperlink ref="P75" r:id="rId65" xr:uid="{00000000-0004-0000-0100-000040000000}"/>
    <hyperlink ref="P76" r:id="rId66" xr:uid="{00000000-0004-0000-0100-000041000000}"/>
    <hyperlink ref="P77" r:id="rId67" xr:uid="{00000000-0004-0000-0100-000042000000}"/>
    <hyperlink ref="P78" r:id="rId68" xr:uid="{00000000-0004-0000-0100-000043000000}"/>
    <hyperlink ref="P79" r:id="rId69" xr:uid="{00000000-0004-0000-0100-000044000000}"/>
    <hyperlink ref="P80" r:id="rId70" xr:uid="{00000000-0004-0000-0100-000045000000}"/>
    <hyperlink ref="P81" r:id="rId71" xr:uid="{00000000-0004-0000-0100-000046000000}"/>
    <hyperlink ref="P82" r:id="rId72" xr:uid="{00000000-0004-0000-0100-000047000000}"/>
    <hyperlink ref="P83" r:id="rId73" xr:uid="{00000000-0004-0000-0100-000048000000}"/>
    <hyperlink ref="P84" r:id="rId74" xr:uid="{00000000-0004-0000-0100-000049000000}"/>
    <hyperlink ref="P85" r:id="rId75" xr:uid="{00000000-0004-0000-0100-00004A000000}"/>
    <hyperlink ref="P86" r:id="rId76" xr:uid="{00000000-0004-0000-0100-00004B000000}"/>
    <hyperlink ref="P87" r:id="rId77" xr:uid="{00000000-0004-0000-0100-00004C000000}"/>
    <hyperlink ref="P88" r:id="rId78" xr:uid="{00000000-0004-0000-0100-00004D000000}"/>
    <hyperlink ref="P89" r:id="rId79" xr:uid="{00000000-0004-0000-0100-00004E000000}"/>
    <hyperlink ref="P90" r:id="rId80" xr:uid="{00000000-0004-0000-0100-00004F000000}"/>
    <hyperlink ref="P91" r:id="rId81" xr:uid="{00000000-0004-0000-0100-000050000000}"/>
    <hyperlink ref="P92" r:id="rId82" xr:uid="{00000000-0004-0000-0100-000051000000}"/>
    <hyperlink ref="P93" r:id="rId83" xr:uid="{00000000-0004-0000-0100-000052000000}"/>
    <hyperlink ref="P94" r:id="rId84" xr:uid="{00000000-0004-0000-0100-000053000000}"/>
    <hyperlink ref="P95" r:id="rId85" xr:uid="{00000000-0004-0000-0100-000054000000}"/>
    <hyperlink ref="P96" r:id="rId86" xr:uid="{00000000-0004-0000-0100-000055000000}"/>
    <hyperlink ref="P97" r:id="rId87" xr:uid="{00000000-0004-0000-0100-000056000000}"/>
    <hyperlink ref="P98" r:id="rId88" xr:uid="{00000000-0004-0000-0100-000057000000}"/>
    <hyperlink ref="P99" r:id="rId89" xr:uid="{00000000-0004-0000-0100-000058000000}"/>
    <hyperlink ref="P100" r:id="rId90" xr:uid="{00000000-0004-0000-0100-000059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2023-08-06T05:35:06Z</dcterms:created>
  <dcterms:modified xsi:type="dcterms:W3CDTF">2023-08-22T07:58:51Z</dcterms:modified>
</cp:coreProperties>
</file>