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271CC547-3240-4232-A936-73D89F895F15}" xr6:coauthVersionLast="47" xr6:coauthVersionMax="47" xr10:uidLastSave="{00000000-0000-0000-0000-000000000000}"/>
  <bookViews>
    <workbookView xWindow="13755" yWindow="180" windowWidth="14535" windowHeight="14490" xr2:uid="{00000000-000D-0000-FFFF-FFFF00000000}"/>
  </bookViews>
  <sheets>
    <sheet name="Active" sheetId="1" r:id="rId1"/>
    <sheet name="BAV" sheetId="2" r:id="rId2"/>
    <sheet name="A (2)" sheetId="3" r:id="rId3"/>
    <sheet name="A (3)" sheetId="4" r:id="rId4"/>
  </sheets>
  <calcPr calcId="181029"/>
</workbook>
</file>

<file path=xl/calcChain.xml><?xml version="1.0" encoding="utf-8"?>
<calcChain xmlns="http://schemas.openxmlformats.org/spreadsheetml/2006/main">
  <c r="E126" i="1" l="1"/>
  <c r="F126" i="1" s="1"/>
  <c r="G126" i="1" s="1"/>
  <c r="K126" i="1" s="1"/>
  <c r="Q126" i="1"/>
  <c r="E127" i="1"/>
  <c r="F127" i="1"/>
  <c r="G127" i="1" s="1"/>
  <c r="K127" i="1" s="1"/>
  <c r="Q127" i="1"/>
  <c r="E128" i="1"/>
  <c r="F128" i="1" s="1"/>
  <c r="G128" i="1" s="1"/>
  <c r="K128" i="1" s="1"/>
  <c r="Q128" i="1"/>
  <c r="B2" i="1"/>
  <c r="C4" i="1"/>
  <c r="C7" i="1"/>
  <c r="D4" i="1"/>
  <c r="C8" i="1"/>
  <c r="C9" i="1"/>
  <c r="D9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2" i="1"/>
  <c r="Q113" i="1"/>
  <c r="Q122" i="1"/>
  <c r="Q110" i="1"/>
  <c r="Q111" i="1"/>
  <c r="Q114" i="1"/>
  <c r="Q115" i="1"/>
  <c r="Q116" i="1"/>
  <c r="Q117" i="1"/>
  <c r="Q118" i="1"/>
  <c r="Q119" i="1"/>
  <c r="Q120" i="1"/>
  <c r="Q121" i="1"/>
  <c r="Q123" i="1"/>
  <c r="Q124" i="1"/>
  <c r="Q125" i="1"/>
  <c r="B2" i="3"/>
  <c r="C4" i="3"/>
  <c r="C7" i="3"/>
  <c r="E22" i="3"/>
  <c r="F22" i="3"/>
  <c r="G22" i="3"/>
  <c r="I22" i="3"/>
  <c r="D4" i="3"/>
  <c r="F11" i="3"/>
  <c r="G11" i="3"/>
  <c r="E15" i="3"/>
  <c r="C17" i="3"/>
  <c r="Q21" i="3"/>
  <c r="Q22" i="3"/>
  <c r="E23" i="3"/>
  <c r="F23" i="3"/>
  <c r="Q23" i="3"/>
  <c r="Q24" i="3"/>
  <c r="Q25" i="3"/>
  <c r="Q26" i="3"/>
  <c r="E27" i="3"/>
  <c r="F27" i="3"/>
  <c r="Q27" i="3"/>
  <c r="B2" i="4"/>
  <c r="C4" i="4"/>
  <c r="D4" i="4"/>
  <c r="F11" i="4"/>
  <c r="G11" i="4"/>
  <c r="E15" i="4"/>
  <c r="C17" i="4"/>
  <c r="E21" i="4"/>
  <c r="F21" i="4"/>
  <c r="G21" i="4"/>
  <c r="H21" i="4"/>
  <c r="Q21" i="4"/>
  <c r="E22" i="4"/>
  <c r="F22" i="4"/>
  <c r="G22" i="4"/>
  <c r="I22" i="4"/>
  <c r="Q22" i="4"/>
  <c r="E23" i="4"/>
  <c r="F23" i="4"/>
  <c r="G23" i="4"/>
  <c r="I23" i="4"/>
  <c r="Q23" i="4"/>
  <c r="E24" i="4"/>
  <c r="F24" i="4"/>
  <c r="G24" i="4"/>
  <c r="I24" i="4"/>
  <c r="Q24" i="4"/>
  <c r="E25" i="4"/>
  <c r="F25" i="4"/>
  <c r="G25" i="4"/>
  <c r="I25" i="4"/>
  <c r="Q25" i="4"/>
  <c r="E26" i="4"/>
  <c r="F26" i="4"/>
  <c r="G26" i="4"/>
  <c r="J26" i="4"/>
  <c r="Q26" i="4"/>
  <c r="E27" i="4"/>
  <c r="F27" i="4"/>
  <c r="G27" i="4"/>
  <c r="I27" i="4"/>
  <c r="Q27" i="4"/>
  <c r="A11" i="2"/>
  <c r="B11" i="2"/>
  <c r="C11" i="2"/>
  <c r="E11" i="2"/>
  <c r="D11" i="2"/>
  <c r="G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D15" i="2"/>
  <c r="G15" i="2"/>
  <c r="C15" i="2"/>
  <c r="H15" i="2"/>
  <c r="B15" i="2"/>
  <c r="A16" i="2"/>
  <c r="D16" i="2"/>
  <c r="G16" i="2"/>
  <c r="C16" i="2"/>
  <c r="H16" i="2"/>
  <c r="B16" i="2"/>
  <c r="A17" i="2"/>
  <c r="D17" i="2"/>
  <c r="G17" i="2"/>
  <c r="C17" i="2"/>
  <c r="H17" i="2"/>
  <c r="B17" i="2"/>
  <c r="A18" i="2"/>
  <c r="B18" i="2"/>
  <c r="C18" i="2"/>
  <c r="D18" i="2"/>
  <c r="G18" i="2"/>
  <c r="H18" i="2"/>
  <c r="A19" i="2"/>
  <c r="B19" i="2"/>
  <c r="C19" i="2"/>
  <c r="D19" i="2"/>
  <c r="G19" i="2"/>
  <c r="H19" i="2"/>
  <c r="A20" i="2"/>
  <c r="C20" i="2"/>
  <c r="D20" i="2"/>
  <c r="G20" i="2"/>
  <c r="H20" i="2"/>
  <c r="B20" i="2"/>
  <c r="A21" i="2"/>
  <c r="C21" i="2"/>
  <c r="D21" i="2"/>
  <c r="G21" i="2"/>
  <c r="H21" i="2"/>
  <c r="B21" i="2"/>
  <c r="A22" i="2"/>
  <c r="D22" i="2"/>
  <c r="G22" i="2"/>
  <c r="C22" i="2"/>
  <c r="H22" i="2"/>
  <c r="B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H25" i="2"/>
  <c r="B25" i="2"/>
  <c r="A26" i="2"/>
  <c r="B26" i="2"/>
  <c r="C26" i="2"/>
  <c r="D26" i="2"/>
  <c r="G26" i="2"/>
  <c r="H26" i="2"/>
  <c r="A27" i="2"/>
  <c r="B27" i="2"/>
  <c r="C27" i="2"/>
  <c r="D27" i="2"/>
  <c r="G27" i="2"/>
  <c r="H27" i="2"/>
  <c r="A28" i="2"/>
  <c r="C28" i="2"/>
  <c r="D28" i="2"/>
  <c r="G28" i="2"/>
  <c r="H28" i="2"/>
  <c r="B28" i="2"/>
  <c r="A29" i="2"/>
  <c r="C29" i="2"/>
  <c r="D29" i="2"/>
  <c r="G29" i="2"/>
  <c r="H29" i="2"/>
  <c r="B29" i="2"/>
  <c r="A30" i="2"/>
  <c r="D30" i="2"/>
  <c r="G30" i="2"/>
  <c r="C30" i="2"/>
  <c r="H30" i="2"/>
  <c r="B30" i="2"/>
  <c r="A31" i="2"/>
  <c r="D31" i="2"/>
  <c r="G31" i="2"/>
  <c r="C31" i="2"/>
  <c r="H31" i="2"/>
  <c r="B31" i="2"/>
  <c r="A32" i="2"/>
  <c r="C32" i="2"/>
  <c r="D32" i="2"/>
  <c r="G32" i="2"/>
  <c r="H32" i="2"/>
  <c r="B32" i="2"/>
  <c r="A33" i="2"/>
  <c r="C33" i="2"/>
  <c r="D33" i="2"/>
  <c r="G33" i="2"/>
  <c r="H33" i="2"/>
  <c r="B33" i="2"/>
  <c r="A34" i="2"/>
  <c r="B34" i="2"/>
  <c r="C34" i="2"/>
  <c r="D34" i="2"/>
  <c r="G34" i="2"/>
  <c r="H34" i="2"/>
  <c r="A35" i="2"/>
  <c r="B35" i="2"/>
  <c r="C35" i="2"/>
  <c r="D35" i="2"/>
  <c r="G35" i="2"/>
  <c r="H35" i="2"/>
  <c r="A36" i="2"/>
  <c r="C36" i="2"/>
  <c r="D36" i="2"/>
  <c r="G36" i="2"/>
  <c r="H36" i="2"/>
  <c r="B36" i="2"/>
  <c r="A37" i="2"/>
  <c r="C37" i="2"/>
  <c r="D37" i="2"/>
  <c r="G37" i="2"/>
  <c r="H37" i="2"/>
  <c r="B37" i="2"/>
  <c r="A38" i="2"/>
  <c r="D38" i="2"/>
  <c r="G38" i="2"/>
  <c r="C38" i="2"/>
  <c r="H38" i="2"/>
  <c r="B38" i="2"/>
  <c r="A39" i="2"/>
  <c r="D39" i="2"/>
  <c r="G39" i="2"/>
  <c r="C39" i="2"/>
  <c r="H39" i="2"/>
  <c r="B39" i="2"/>
  <c r="A40" i="2"/>
  <c r="C40" i="2"/>
  <c r="D40" i="2"/>
  <c r="G40" i="2"/>
  <c r="H40" i="2"/>
  <c r="B40" i="2"/>
  <c r="A41" i="2"/>
  <c r="C41" i="2"/>
  <c r="D41" i="2"/>
  <c r="G41" i="2"/>
  <c r="H41" i="2"/>
  <c r="B41" i="2"/>
  <c r="A42" i="2"/>
  <c r="B42" i="2"/>
  <c r="C42" i="2"/>
  <c r="D42" i="2"/>
  <c r="G42" i="2"/>
  <c r="H42" i="2"/>
  <c r="A43" i="2"/>
  <c r="B43" i="2"/>
  <c r="C43" i="2"/>
  <c r="D43" i="2"/>
  <c r="G43" i="2"/>
  <c r="H43" i="2"/>
  <c r="A44" i="2"/>
  <c r="C44" i="2"/>
  <c r="D44" i="2"/>
  <c r="G44" i="2"/>
  <c r="H44" i="2"/>
  <c r="B44" i="2"/>
  <c r="A45" i="2"/>
  <c r="C45" i="2"/>
  <c r="D45" i="2"/>
  <c r="G45" i="2"/>
  <c r="H45" i="2"/>
  <c r="B45" i="2"/>
  <c r="A46" i="2"/>
  <c r="D46" i="2"/>
  <c r="G46" i="2"/>
  <c r="C46" i="2"/>
  <c r="H46" i="2"/>
  <c r="B46" i="2"/>
  <c r="A47" i="2"/>
  <c r="D47" i="2"/>
  <c r="G47" i="2"/>
  <c r="C47" i="2"/>
  <c r="H47" i="2"/>
  <c r="B47" i="2"/>
  <c r="A48" i="2"/>
  <c r="C48" i="2"/>
  <c r="D48" i="2"/>
  <c r="G48" i="2"/>
  <c r="H48" i="2"/>
  <c r="B48" i="2"/>
  <c r="A49" i="2"/>
  <c r="C49" i="2"/>
  <c r="D49" i="2"/>
  <c r="G49" i="2"/>
  <c r="H49" i="2"/>
  <c r="B49" i="2"/>
  <c r="A50" i="2"/>
  <c r="B50" i="2"/>
  <c r="C50" i="2"/>
  <c r="D50" i="2"/>
  <c r="G50" i="2"/>
  <c r="H50" i="2"/>
  <c r="A51" i="2"/>
  <c r="B51" i="2"/>
  <c r="C51" i="2"/>
  <c r="D51" i="2"/>
  <c r="G51" i="2"/>
  <c r="H51" i="2"/>
  <c r="A52" i="2"/>
  <c r="C52" i="2"/>
  <c r="D52" i="2"/>
  <c r="G52" i="2"/>
  <c r="H52" i="2"/>
  <c r="B52" i="2"/>
  <c r="A53" i="2"/>
  <c r="C53" i="2"/>
  <c r="D53" i="2"/>
  <c r="G53" i="2"/>
  <c r="H53" i="2"/>
  <c r="B53" i="2"/>
  <c r="A54" i="2"/>
  <c r="D54" i="2"/>
  <c r="G54" i="2"/>
  <c r="C54" i="2"/>
  <c r="H54" i="2"/>
  <c r="B54" i="2"/>
  <c r="A55" i="2"/>
  <c r="D55" i="2"/>
  <c r="G55" i="2"/>
  <c r="C55" i="2"/>
  <c r="H55" i="2"/>
  <c r="B55" i="2"/>
  <c r="A56" i="2"/>
  <c r="C56" i="2"/>
  <c r="D56" i="2"/>
  <c r="G56" i="2"/>
  <c r="H56" i="2"/>
  <c r="B56" i="2"/>
  <c r="A57" i="2"/>
  <c r="C57" i="2"/>
  <c r="D57" i="2"/>
  <c r="G57" i="2"/>
  <c r="H57" i="2"/>
  <c r="B57" i="2"/>
  <c r="A58" i="2"/>
  <c r="B58" i="2"/>
  <c r="C58" i="2"/>
  <c r="D58" i="2"/>
  <c r="G58" i="2"/>
  <c r="H58" i="2"/>
  <c r="A59" i="2"/>
  <c r="B59" i="2"/>
  <c r="C59" i="2"/>
  <c r="D59" i="2"/>
  <c r="G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E62" i="2"/>
  <c r="H62" i="2"/>
  <c r="B62" i="2"/>
  <c r="A63" i="2"/>
  <c r="D63" i="2"/>
  <c r="G63" i="2"/>
  <c r="C63" i="2"/>
  <c r="E63" i="2"/>
  <c r="H63" i="2"/>
  <c r="B63" i="2"/>
  <c r="A64" i="2"/>
  <c r="C64" i="2"/>
  <c r="E64" i="2"/>
  <c r="D64" i="2"/>
  <c r="G64" i="2"/>
  <c r="H64" i="2"/>
  <c r="B64" i="2"/>
  <c r="A65" i="2"/>
  <c r="C65" i="2"/>
  <c r="E65" i="2"/>
  <c r="D65" i="2"/>
  <c r="G65" i="2"/>
  <c r="H65" i="2"/>
  <c r="B65" i="2"/>
  <c r="A66" i="2"/>
  <c r="B66" i="2"/>
  <c r="C66" i="2"/>
  <c r="D66" i="2"/>
  <c r="E66" i="2"/>
  <c r="G66" i="2"/>
  <c r="H66" i="2"/>
  <c r="A67" i="2"/>
  <c r="B67" i="2"/>
  <c r="C67" i="2"/>
  <c r="E67" i="2"/>
  <c r="D67" i="2"/>
  <c r="G67" i="2"/>
  <c r="H67" i="2"/>
  <c r="A68" i="2"/>
  <c r="D68" i="2"/>
  <c r="G68" i="2"/>
  <c r="C68" i="2"/>
  <c r="E68" i="2"/>
  <c r="H68" i="2"/>
  <c r="B68" i="2"/>
  <c r="E12" i="2"/>
  <c r="E22" i="2"/>
  <c r="G21" i="3"/>
  <c r="H21" i="3"/>
  <c r="E26" i="3"/>
  <c r="F26" i="3"/>
  <c r="E25" i="3"/>
  <c r="F25" i="3"/>
  <c r="G27" i="3"/>
  <c r="I27" i="3"/>
  <c r="E24" i="3"/>
  <c r="F24" i="3"/>
  <c r="G26" i="3"/>
  <c r="J26" i="3"/>
  <c r="G24" i="3"/>
  <c r="E21" i="3"/>
  <c r="F21" i="3"/>
  <c r="E22" i="1"/>
  <c r="F22" i="1"/>
  <c r="E26" i="1"/>
  <c r="F26" i="1"/>
  <c r="E30" i="1"/>
  <c r="F30" i="1"/>
  <c r="G30" i="1"/>
  <c r="K30" i="1" s="1"/>
  <c r="E34" i="1"/>
  <c r="F34" i="1"/>
  <c r="G34" i="1" s="1"/>
  <c r="K34" i="1" s="1"/>
  <c r="E37" i="1"/>
  <c r="F37" i="1"/>
  <c r="G37" i="1" s="1"/>
  <c r="K37" i="1" s="1"/>
  <c r="E41" i="1"/>
  <c r="F41" i="1" s="1"/>
  <c r="G41" i="1" s="1"/>
  <c r="K41" i="1" s="1"/>
  <c r="E45" i="1"/>
  <c r="F45" i="1"/>
  <c r="E48" i="1"/>
  <c r="F48" i="1"/>
  <c r="G48" i="1" s="1"/>
  <c r="J48" i="1" s="1"/>
  <c r="E52" i="1"/>
  <c r="F52" i="1" s="1"/>
  <c r="G52" i="1" s="1"/>
  <c r="K52" i="1" s="1"/>
  <c r="E56" i="1"/>
  <c r="E60" i="1"/>
  <c r="E64" i="1"/>
  <c r="F64" i="1"/>
  <c r="G64" i="1" s="1"/>
  <c r="K64" i="1" s="1"/>
  <c r="E68" i="1"/>
  <c r="F68" i="1" s="1"/>
  <c r="G68" i="1" s="1"/>
  <c r="K68" i="1" s="1"/>
  <c r="E72" i="1"/>
  <c r="F72" i="1"/>
  <c r="G72" i="1" s="1"/>
  <c r="K72" i="1" s="1"/>
  <c r="E76" i="1"/>
  <c r="F76" i="1"/>
  <c r="G76" i="1"/>
  <c r="K76" i="1" s="1"/>
  <c r="E80" i="1"/>
  <c r="F80" i="1"/>
  <c r="G80" i="1" s="1"/>
  <c r="K80" i="1" s="1"/>
  <c r="E84" i="1"/>
  <c r="F84" i="1"/>
  <c r="G84" i="1"/>
  <c r="K84" i="1" s="1"/>
  <c r="E88" i="1"/>
  <c r="F88" i="1"/>
  <c r="G88" i="1" s="1"/>
  <c r="K88" i="1" s="1"/>
  <c r="E92" i="1"/>
  <c r="F92" i="1"/>
  <c r="G92" i="1"/>
  <c r="K92" i="1" s="1"/>
  <c r="E96" i="1"/>
  <c r="F96" i="1"/>
  <c r="G96" i="1" s="1"/>
  <c r="K96" i="1" s="1"/>
  <c r="E100" i="1"/>
  <c r="F100" i="1"/>
  <c r="G100" i="1"/>
  <c r="K100" i="1" s="1"/>
  <c r="E104" i="1"/>
  <c r="F104" i="1"/>
  <c r="G104" i="1" s="1"/>
  <c r="K104" i="1" s="1"/>
  <c r="E108" i="1"/>
  <c r="F108" i="1"/>
  <c r="G108" i="1"/>
  <c r="K108" i="1" s="1"/>
  <c r="E122" i="1"/>
  <c r="F122" i="1"/>
  <c r="G122" i="1" s="1"/>
  <c r="K122" i="1" s="1"/>
  <c r="E115" i="1"/>
  <c r="F115" i="1"/>
  <c r="G115" i="1"/>
  <c r="K115" i="1" s="1"/>
  <c r="E119" i="1"/>
  <c r="F119" i="1"/>
  <c r="G119" i="1" s="1"/>
  <c r="K119" i="1" s="1"/>
  <c r="E124" i="1"/>
  <c r="F124" i="1"/>
  <c r="G124" i="1"/>
  <c r="K124" i="1" s="1"/>
  <c r="E21" i="1"/>
  <c r="F21" i="1"/>
  <c r="G22" i="1"/>
  <c r="K22" i="1"/>
  <c r="E25" i="1"/>
  <c r="G26" i="1"/>
  <c r="J26" i="1"/>
  <c r="E29" i="1"/>
  <c r="F29" i="1" s="1"/>
  <c r="G29" i="1" s="1"/>
  <c r="J29" i="1" s="1"/>
  <c r="E33" i="1"/>
  <c r="E40" i="1"/>
  <c r="F40" i="1" s="1"/>
  <c r="G40" i="1" s="1"/>
  <c r="K40" i="1" s="1"/>
  <c r="E44" i="1"/>
  <c r="E27" i="2" s="1"/>
  <c r="G45" i="1"/>
  <c r="K45" i="1"/>
  <c r="E51" i="1"/>
  <c r="F51" i="1" s="1"/>
  <c r="G51" i="1" s="1"/>
  <c r="J51" i="1" s="1"/>
  <c r="E55" i="1"/>
  <c r="E57" i="2" s="1"/>
  <c r="F55" i="1"/>
  <c r="G55" i="1" s="1"/>
  <c r="K55" i="1" s="1"/>
  <c r="E59" i="1"/>
  <c r="F59" i="1" s="1"/>
  <c r="G59" i="1" s="1"/>
  <c r="K59" i="1" s="1"/>
  <c r="E63" i="1"/>
  <c r="F63" i="1" s="1"/>
  <c r="G63" i="1" s="1"/>
  <c r="K63" i="1" s="1"/>
  <c r="E67" i="1"/>
  <c r="E59" i="2" s="1"/>
  <c r="F67" i="1"/>
  <c r="G67" i="1" s="1"/>
  <c r="K67" i="1" s="1"/>
  <c r="E71" i="1"/>
  <c r="E75" i="1"/>
  <c r="F75" i="1"/>
  <c r="G75" i="1" s="1"/>
  <c r="K75" i="1" s="1"/>
  <c r="E79" i="1"/>
  <c r="F79" i="1" s="1"/>
  <c r="G79" i="1" s="1"/>
  <c r="K79" i="1" s="1"/>
  <c r="E83" i="1"/>
  <c r="F83" i="1"/>
  <c r="G83" i="1" s="1"/>
  <c r="K83" i="1" s="1"/>
  <c r="E87" i="1"/>
  <c r="F87" i="1" s="1"/>
  <c r="G87" i="1" s="1"/>
  <c r="K87" i="1" s="1"/>
  <c r="E91" i="1"/>
  <c r="F91" i="1"/>
  <c r="E95" i="1"/>
  <c r="F95" i="1"/>
  <c r="G95" i="1" s="1"/>
  <c r="K95" i="1" s="1"/>
  <c r="E99" i="1"/>
  <c r="F99" i="1" s="1"/>
  <c r="G99" i="1" s="1"/>
  <c r="K99" i="1" s="1"/>
  <c r="E103" i="1"/>
  <c r="F103" i="1"/>
  <c r="E107" i="1"/>
  <c r="F107" i="1"/>
  <c r="G107" i="1" s="1"/>
  <c r="K107" i="1" s="1"/>
  <c r="E113" i="1"/>
  <c r="F113" i="1" s="1"/>
  <c r="G113" i="1" s="1"/>
  <c r="K113" i="1" s="1"/>
  <c r="E114" i="1"/>
  <c r="F114" i="1"/>
  <c r="G114" i="1" s="1"/>
  <c r="K114" i="1" s="1"/>
  <c r="E118" i="1"/>
  <c r="F118" i="1" s="1"/>
  <c r="G118" i="1" s="1"/>
  <c r="K118" i="1" s="1"/>
  <c r="E123" i="1"/>
  <c r="F123" i="1"/>
  <c r="G21" i="1"/>
  <c r="E24" i="1"/>
  <c r="F24" i="1" s="1"/>
  <c r="G24" i="1" s="1"/>
  <c r="K24" i="1" s="1"/>
  <c r="E28" i="1"/>
  <c r="E51" i="2" s="1"/>
  <c r="F28" i="1"/>
  <c r="G28" i="1" s="1"/>
  <c r="K28" i="1" s="1"/>
  <c r="E32" i="1"/>
  <c r="F32" i="1" s="1"/>
  <c r="G32" i="1" s="1"/>
  <c r="J32" i="1" s="1"/>
  <c r="E36" i="1"/>
  <c r="E39" i="1"/>
  <c r="E43" i="1"/>
  <c r="E25" i="2" s="1"/>
  <c r="E47" i="1"/>
  <c r="E50" i="1"/>
  <c r="F50" i="1"/>
  <c r="E54" i="1"/>
  <c r="F54" i="1"/>
  <c r="E58" i="1"/>
  <c r="E35" i="2" s="1"/>
  <c r="E62" i="1"/>
  <c r="F62" i="1"/>
  <c r="G62" i="1" s="1"/>
  <c r="K62" i="1" s="1"/>
  <c r="E66" i="1"/>
  <c r="F66" i="1"/>
  <c r="E70" i="1"/>
  <c r="F70" i="1" s="1"/>
  <c r="G70" i="1" s="1"/>
  <c r="K70" i="1" s="1"/>
  <c r="E74" i="1"/>
  <c r="F74" i="1"/>
  <c r="E78" i="1"/>
  <c r="F78" i="1"/>
  <c r="G78" i="1" s="1"/>
  <c r="K78" i="1" s="1"/>
  <c r="E82" i="1"/>
  <c r="F82" i="1" s="1"/>
  <c r="G82" i="1" s="1"/>
  <c r="K82" i="1" s="1"/>
  <c r="E86" i="1"/>
  <c r="F86" i="1"/>
  <c r="G86" i="1" s="1"/>
  <c r="K86" i="1" s="1"/>
  <c r="E90" i="1"/>
  <c r="F90" i="1"/>
  <c r="G91" i="1"/>
  <c r="K91" i="1" s="1"/>
  <c r="E94" i="1"/>
  <c r="F94" i="1"/>
  <c r="G94" i="1" s="1"/>
  <c r="K94" i="1" s="1"/>
  <c r="E98" i="1"/>
  <c r="F98" i="1"/>
  <c r="G98" i="1" s="1"/>
  <c r="K98" i="1" s="1"/>
  <c r="E102" i="1"/>
  <c r="F102" i="1"/>
  <c r="G102" i="1" s="1"/>
  <c r="K102" i="1" s="1"/>
  <c r="G103" i="1"/>
  <c r="K103" i="1" s="1"/>
  <c r="E106" i="1"/>
  <c r="F106" i="1"/>
  <c r="E112" i="1"/>
  <c r="F112" i="1"/>
  <c r="G112" i="1" s="1"/>
  <c r="K112" i="1" s="1"/>
  <c r="E111" i="1"/>
  <c r="F111" i="1" s="1"/>
  <c r="G111" i="1" s="1"/>
  <c r="K111" i="1" s="1"/>
  <c r="E117" i="1"/>
  <c r="F117" i="1"/>
  <c r="G117" i="1" s="1"/>
  <c r="K117" i="1" s="1"/>
  <c r="E121" i="1"/>
  <c r="F121" i="1"/>
  <c r="G123" i="1"/>
  <c r="K123" i="1" s="1"/>
  <c r="E23" i="1"/>
  <c r="F23" i="1"/>
  <c r="G23" i="1" s="1"/>
  <c r="K23" i="1" s="1"/>
  <c r="E27" i="1"/>
  <c r="F27" i="1" s="1"/>
  <c r="G27" i="1" s="1"/>
  <c r="J27" i="1" s="1"/>
  <c r="E31" i="1"/>
  <c r="F31" i="1" s="1"/>
  <c r="G31" i="1" s="1"/>
  <c r="J31" i="1" s="1"/>
  <c r="E35" i="1"/>
  <c r="F35" i="1"/>
  <c r="G35" i="1"/>
  <c r="K35" i="1" s="1"/>
  <c r="E38" i="1"/>
  <c r="F38" i="1" s="1"/>
  <c r="G38" i="1" s="1"/>
  <c r="K38" i="1" s="1"/>
  <c r="E42" i="1"/>
  <c r="F42" i="1"/>
  <c r="G42" i="1"/>
  <c r="K42" i="1" s="1"/>
  <c r="E46" i="1"/>
  <c r="F46" i="1" s="1"/>
  <c r="G46" i="1" s="1"/>
  <c r="K46" i="1" s="1"/>
  <c r="E49" i="1"/>
  <c r="F49" i="1"/>
  <c r="G49" i="1"/>
  <c r="K49" i="1" s="1"/>
  <c r="G50" i="1"/>
  <c r="K50" i="1" s="1"/>
  <c r="E53" i="1"/>
  <c r="E56" i="2" s="1"/>
  <c r="F53" i="1"/>
  <c r="G53" i="1" s="1"/>
  <c r="K53" i="1" s="1"/>
  <c r="G54" i="1"/>
  <c r="K54" i="1" s="1"/>
  <c r="E57" i="1"/>
  <c r="E61" i="1"/>
  <c r="F61" i="1" s="1"/>
  <c r="G61" i="1" s="1"/>
  <c r="K61" i="1" s="1"/>
  <c r="E65" i="1"/>
  <c r="G66" i="1"/>
  <c r="K66" i="1"/>
  <c r="E69" i="1"/>
  <c r="E73" i="1"/>
  <c r="F73" i="1"/>
  <c r="G73" i="1" s="1"/>
  <c r="K73" i="1" s="1"/>
  <c r="G74" i="1"/>
  <c r="K74" i="1" s="1"/>
  <c r="E77" i="1"/>
  <c r="F77" i="1"/>
  <c r="G77" i="1" s="1"/>
  <c r="K77" i="1" s="1"/>
  <c r="E81" i="1"/>
  <c r="F81" i="1" s="1"/>
  <c r="G81" i="1" s="1"/>
  <c r="K81" i="1" s="1"/>
  <c r="E85" i="1"/>
  <c r="F85" i="1"/>
  <c r="G85" i="1"/>
  <c r="K85" i="1" s="1"/>
  <c r="E89" i="1"/>
  <c r="F89" i="1"/>
  <c r="G89" i="1" s="1"/>
  <c r="K89" i="1" s="1"/>
  <c r="G90" i="1"/>
  <c r="K90" i="1" s="1"/>
  <c r="E93" i="1"/>
  <c r="F93" i="1"/>
  <c r="G93" i="1" s="1"/>
  <c r="K93" i="1" s="1"/>
  <c r="E97" i="1"/>
  <c r="F97" i="1" s="1"/>
  <c r="G97" i="1" s="1"/>
  <c r="K97" i="1" s="1"/>
  <c r="E101" i="1"/>
  <c r="F101" i="1"/>
  <c r="G101" i="1"/>
  <c r="K101" i="1" s="1"/>
  <c r="E105" i="1"/>
  <c r="F105" i="1"/>
  <c r="G105" i="1" s="1"/>
  <c r="K105" i="1" s="1"/>
  <c r="G106" i="1"/>
  <c r="K106" i="1" s="1"/>
  <c r="E109" i="1"/>
  <c r="F109" i="1"/>
  <c r="G109" i="1" s="1"/>
  <c r="K109" i="1" s="1"/>
  <c r="E110" i="1"/>
  <c r="F110" i="1" s="1"/>
  <c r="G110" i="1" s="1"/>
  <c r="K110" i="1" s="1"/>
  <c r="E116" i="1"/>
  <c r="F116" i="1"/>
  <c r="G116" i="1"/>
  <c r="K116" i="1" s="1"/>
  <c r="E120" i="1"/>
  <c r="F120" i="1"/>
  <c r="G120" i="1" s="1"/>
  <c r="K120" i="1" s="1"/>
  <c r="G121" i="1"/>
  <c r="K121" i="1" s="1"/>
  <c r="E125" i="1"/>
  <c r="F125" i="1"/>
  <c r="G125" i="1" s="1"/>
  <c r="K125" i="1" s="1"/>
  <c r="G25" i="3"/>
  <c r="I25" i="3"/>
  <c r="G23" i="3"/>
  <c r="I23" i="3"/>
  <c r="F39" i="1"/>
  <c r="G39" i="1"/>
  <c r="K39" i="1" s="1"/>
  <c r="E53" i="2"/>
  <c r="F56" i="1"/>
  <c r="G56" i="1"/>
  <c r="K56" i="1"/>
  <c r="E58" i="2"/>
  <c r="I24" i="3"/>
  <c r="F65" i="1"/>
  <c r="G65" i="1" s="1"/>
  <c r="K65" i="1" s="1"/>
  <c r="E42" i="2"/>
  <c r="F36" i="1"/>
  <c r="E21" i="2"/>
  <c r="F44" i="1"/>
  <c r="G44" i="1"/>
  <c r="K44" i="1"/>
  <c r="E26" i="2"/>
  <c r="E24" i="2"/>
  <c r="E16" i="2"/>
  <c r="E44" i="2"/>
  <c r="H21" i="1"/>
  <c r="F25" i="1"/>
  <c r="G25" i="1"/>
  <c r="E50" i="2"/>
  <c r="E43" i="2"/>
  <c r="E31" i="2"/>
  <c r="E33" i="2"/>
  <c r="E52" i="2"/>
  <c r="E46" i="2"/>
  <c r="E39" i="2"/>
  <c r="E41" i="2"/>
  <c r="E32" i="2"/>
  <c r="F47" i="1"/>
  <c r="U47" i="1"/>
  <c r="E29" i="2"/>
  <c r="F71" i="1"/>
  <c r="G71" i="1"/>
  <c r="K71" i="1" s="1"/>
  <c r="E45" i="2"/>
  <c r="E15" i="2"/>
  <c r="E49" i="2"/>
  <c r="F57" i="1"/>
  <c r="G57" i="1" s="1"/>
  <c r="K57" i="1" s="1"/>
  <c r="E34" i="2"/>
  <c r="E17" i="2"/>
  <c r="E20" i="2"/>
  <c r="F33" i="1"/>
  <c r="G33" i="1"/>
  <c r="K33" i="1"/>
  <c r="E18" i="2"/>
  <c r="F60" i="1"/>
  <c r="G60" i="1"/>
  <c r="K60" i="1"/>
  <c r="E37" i="2"/>
  <c r="E40" i="2"/>
  <c r="F69" i="1"/>
  <c r="G69" i="1" s="1"/>
  <c r="K69" i="1" s="1"/>
  <c r="E61" i="2"/>
  <c r="E30" i="2"/>
  <c r="E19" i="2"/>
  <c r="E47" i="2"/>
  <c r="E28" i="2"/>
  <c r="E60" i="2"/>
  <c r="E14" i="2"/>
  <c r="E36" i="2"/>
  <c r="E48" i="2"/>
  <c r="I25" i="1"/>
  <c r="C12" i="3"/>
  <c r="C11" i="3"/>
  <c r="C11" i="4"/>
  <c r="F43" i="1" l="1"/>
  <c r="G43" i="1" s="1"/>
  <c r="E23" i="2"/>
  <c r="E38" i="2"/>
  <c r="E13" i="2"/>
  <c r="E54" i="2"/>
  <c r="E55" i="2"/>
  <c r="F58" i="1"/>
  <c r="G58" i="1" s="1"/>
  <c r="K58" i="1" s="1"/>
  <c r="O22" i="3"/>
  <c r="C15" i="3"/>
  <c r="O21" i="3"/>
  <c r="R21" i="3" s="1"/>
  <c r="O23" i="3"/>
  <c r="R23" i="3" s="1"/>
  <c r="O26" i="3"/>
  <c r="R26" i="3" s="1"/>
  <c r="O24" i="3"/>
  <c r="R24" i="3" s="1"/>
  <c r="O25" i="3"/>
  <c r="R25" i="3" s="1"/>
  <c r="O27" i="3"/>
  <c r="R27" i="3" s="1"/>
  <c r="C16" i="3"/>
  <c r="D18" i="3" s="1"/>
  <c r="F17" i="1"/>
  <c r="C11" i="1"/>
  <c r="C12" i="1"/>
  <c r="C12" i="4"/>
  <c r="C16" i="1" l="1"/>
  <c r="D18" i="1" s="1"/>
  <c r="O126" i="1"/>
  <c r="O26" i="1"/>
  <c r="O51" i="1"/>
  <c r="O108" i="1"/>
  <c r="O60" i="1"/>
  <c r="O77" i="1"/>
  <c r="O34" i="1"/>
  <c r="O116" i="1"/>
  <c r="O33" i="1"/>
  <c r="O37" i="1"/>
  <c r="O31" i="1"/>
  <c r="O67" i="1"/>
  <c r="O22" i="1"/>
  <c r="O27" i="1"/>
  <c r="O124" i="1"/>
  <c r="O58" i="1"/>
  <c r="O84" i="1"/>
  <c r="O78" i="1"/>
  <c r="O47" i="1"/>
  <c r="O59" i="1"/>
  <c r="O125" i="1"/>
  <c r="O115" i="1"/>
  <c r="O121" i="1"/>
  <c r="O106" i="1"/>
  <c r="O35" i="1"/>
  <c r="O107" i="1"/>
  <c r="O91" i="1"/>
  <c r="O72" i="1"/>
  <c r="O57" i="1"/>
  <c r="O122" i="1"/>
  <c r="O98" i="1"/>
  <c r="O45" i="1"/>
  <c r="O36" i="1"/>
  <c r="O128" i="1"/>
  <c r="O56" i="1"/>
  <c r="O25" i="1"/>
  <c r="O50" i="1"/>
  <c r="O92" i="1"/>
  <c r="O109" i="1"/>
  <c r="O96" i="1"/>
  <c r="O41" i="1"/>
  <c r="C15" i="1"/>
  <c r="O68" i="1"/>
  <c r="O61" i="1"/>
  <c r="O99" i="1"/>
  <c r="O52" i="1"/>
  <c r="O76" i="1"/>
  <c r="O114" i="1"/>
  <c r="O29" i="1"/>
  <c r="O87" i="1"/>
  <c r="O39" i="1"/>
  <c r="O63" i="1"/>
  <c r="O119" i="1"/>
  <c r="O111" i="1"/>
  <c r="O55" i="1"/>
  <c r="O90" i="1"/>
  <c r="O74" i="1"/>
  <c r="O123" i="1"/>
  <c r="O120" i="1"/>
  <c r="O75" i="1"/>
  <c r="O113" i="1"/>
  <c r="O49" i="1"/>
  <c r="O54" i="1"/>
  <c r="O81" i="1"/>
  <c r="O65" i="1"/>
  <c r="O127" i="1"/>
  <c r="O46" i="1"/>
  <c r="O86" i="1"/>
  <c r="O53" i="1"/>
  <c r="O97" i="1"/>
  <c r="O43" i="1"/>
  <c r="O88" i="1"/>
  <c r="O118" i="1"/>
  <c r="O82" i="1"/>
  <c r="O64" i="1"/>
  <c r="O93" i="1"/>
  <c r="O21" i="1"/>
  <c r="O89" i="1"/>
  <c r="O95" i="1"/>
  <c r="O48" i="1"/>
  <c r="O38" i="1"/>
  <c r="O100" i="1"/>
  <c r="O32" i="1"/>
  <c r="O103" i="1"/>
  <c r="O101" i="1"/>
  <c r="O30" i="1"/>
  <c r="O117" i="1"/>
  <c r="O110" i="1"/>
  <c r="O62" i="1"/>
  <c r="O104" i="1"/>
  <c r="O94" i="1"/>
  <c r="O80" i="1"/>
  <c r="O69" i="1"/>
  <c r="O105" i="1"/>
  <c r="O23" i="1"/>
  <c r="O70" i="1"/>
  <c r="O102" i="1"/>
  <c r="O112" i="1"/>
  <c r="O44" i="1"/>
  <c r="O85" i="1"/>
  <c r="O42" i="1"/>
  <c r="O79" i="1"/>
  <c r="O83" i="1"/>
  <c r="O24" i="1"/>
  <c r="O40" i="1"/>
  <c r="O73" i="1"/>
  <c r="O66" i="1"/>
  <c r="O71" i="1"/>
  <c r="O28" i="1"/>
  <c r="K43" i="1"/>
  <c r="O25" i="4"/>
  <c r="R25" i="4" s="1"/>
  <c r="O24" i="4"/>
  <c r="R24" i="4" s="1"/>
  <c r="O23" i="4"/>
  <c r="R23" i="4" s="1"/>
  <c r="C16" i="4"/>
  <c r="D18" i="4" s="1"/>
  <c r="O27" i="4"/>
  <c r="R27" i="4" s="1"/>
  <c r="C15" i="4"/>
  <c r="C18" i="4" s="1"/>
  <c r="O22" i="4"/>
  <c r="O26" i="4"/>
  <c r="R26" i="4" s="1"/>
  <c r="O21" i="4"/>
  <c r="R21" i="4" s="1"/>
  <c r="E16" i="3"/>
  <c r="E17" i="3" s="1"/>
  <c r="R19" i="3"/>
  <c r="C18" i="3"/>
  <c r="C18" i="1"/>
  <c r="F18" i="1" l="1"/>
  <c r="F19" i="1" s="1"/>
  <c r="R19" i="4"/>
  <c r="E16" i="4"/>
  <c r="E17" i="4" s="1"/>
</calcChain>
</file>

<file path=xl/sharedStrings.xml><?xml version="1.0" encoding="utf-8"?>
<sst xmlns="http://schemas.openxmlformats.org/spreadsheetml/2006/main" count="864" uniqueCount="323">
  <si>
    <t xml:space="preserve">KM UMa / GSC 2526-01034 </t>
  </si>
  <si>
    <t>EW</t>
  </si>
  <si>
    <t>System Type:</t>
  </si>
  <si>
    <t>Kreiner Eph.</t>
  </si>
  <si>
    <t>My time zone &gt;&gt;&gt;&gt;&gt;</t>
  </si>
  <si>
    <t>(PST=8, PDT=MDT=7, MDT=CST=6, etc.)</t>
  </si>
  <si>
    <t>--- Working ----</t>
  </si>
  <si>
    <t>Epoch =</t>
  </si>
  <si>
    <t>Period =</t>
  </si>
  <si>
    <t>Period confirmed byToMcat 2017-12-05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</si>
  <si>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</si>
  <si>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</si>
  <si>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</si>
  <si>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</si>
  <si>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</si>
  <si>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</si>
  <si>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</si>
  <si>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</si>
  <si>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</si>
  <si>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</si>
  <si>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</si>
  <si>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</si>
  <si>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</si>
  <si>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</si>
  <si>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</si>
  <si>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</si>
  <si>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</si>
  <si>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</si>
  <si>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</si>
  <si>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</si>
  <si>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</si>
  <si>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</si>
  <si>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</si>
  <si>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</si>
  <si>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</si>
  <si>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</si>
  <si>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</si>
  <si>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</si>
  <si>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</si>
  <si>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Misc</t>
  </si>
  <si>
    <t>Lin Fit</t>
  </si>
  <si>
    <t>Q. Fit</t>
  </si>
  <si>
    <t>Date</t>
  </si>
  <si>
    <t>BAD</t>
  </si>
  <si>
    <t>Kreiner</t>
  </si>
  <si>
    <t>I</t>
  </si>
  <si>
    <t>VSB 42 </t>
  </si>
  <si>
    <t>II</t>
  </si>
  <si>
    <t>IBVS 5603</t>
  </si>
  <si>
    <t>BAVM 178 </t>
  </si>
  <si>
    <t>IBVS 5731</t>
  </si>
  <si>
    <t>IBVS 5874</t>
  </si>
  <si>
    <t>VSB 48 </t>
  </si>
  <si>
    <t>IBVS 5918</t>
  </si>
  <si>
    <t>IBVS 5938</t>
  </si>
  <si>
    <t>IBVS 5959</t>
  </si>
  <si>
    <t>JAVSO..38...85</t>
  </si>
  <si>
    <t>IBVS 5974</t>
  </si>
  <si>
    <t>IBVS 5966</t>
  </si>
  <si>
    <t>IBVS 5945</t>
  </si>
  <si>
    <t>VSB 51 </t>
  </si>
  <si>
    <t>VSB 53 </t>
  </si>
  <si>
    <t>IBVS 5992</t>
  </si>
  <si>
    <t>OEJV 0160</t>
  </si>
  <si>
    <t>IBVS 6018</t>
  </si>
  <si>
    <t>IBVS 6070</t>
  </si>
  <si>
    <t>2012JAVSO..40..975</t>
  </si>
  <si>
    <t>JAVSO..40....1</t>
  </si>
  <si>
    <t>IBVS 6048</t>
  </si>
  <si>
    <t>VSB 55 </t>
  </si>
  <si>
    <t>IBVS 6029</t>
  </si>
  <si>
    <t>IBVS 6050</t>
  </si>
  <si>
    <t>VSB 56 </t>
  </si>
  <si>
    <t>OEJV 0165</t>
  </si>
  <si>
    <t>OEJV 0168</t>
  </si>
  <si>
    <t>VSB-059</t>
  </si>
  <si>
    <t>Rc</t>
  </si>
  <si>
    <t>IBVS 6196</t>
  </si>
  <si>
    <t>IBVS 6131</t>
  </si>
  <si>
    <t>OEJV 0179</t>
  </si>
  <si>
    <t>JAVSO..44..164</t>
  </si>
  <si>
    <t>JAVSO..47..105</t>
  </si>
  <si>
    <t>VSB-064</t>
  </si>
  <si>
    <t>VSB-066</t>
  </si>
  <si>
    <t>JAVSO..47..263</t>
  </si>
  <si>
    <t>OEJV 0211</t>
  </si>
  <si>
    <t>VSB 069</t>
  </si>
  <si>
    <t>V</t>
  </si>
  <si>
    <t>Ic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</si>
  <si>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</si>
  <si>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</si>
  <si>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</si>
  <si>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</si>
  <si>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</si>
  <si>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</si>
  <si>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2452042.4364 </t>
  </si>
  <si>
    <t> 12.05.2001 22:28 </t>
  </si>
  <si>
    <t> 0.0030 </t>
  </si>
  <si>
    <t>E </t>
  </si>
  <si>
    <t>?</t>
  </si>
  <si>
    <t> R.Diethelm </t>
  </si>
  <si>
    <t> BBS 125 </t>
  </si>
  <si>
    <t>2453051.918 </t>
  </si>
  <si>
    <t> 16.02.2004 10:01 </t>
  </si>
  <si>
    <t> -0.003 </t>
  </si>
  <si>
    <t> S.Dvorak </t>
  </si>
  <si>
    <t>IBVS 5603 </t>
  </si>
  <si>
    <t>2454126.5015 </t>
  </si>
  <si>
    <t> 26.01.2007 00:02 </t>
  </si>
  <si>
    <t>4622</t>
  </si>
  <si>
    <t> -0.0004 </t>
  </si>
  <si>
    <t>C </t>
  </si>
  <si>
    <t>-I</t>
  </si>
  <si>
    <t> K.&amp; M.Rätz </t>
  </si>
  <si>
    <t>BAVM 201 </t>
  </si>
  <si>
    <t>2454847.4663 </t>
  </si>
  <si>
    <t> 15.01.2009 23:11 </t>
  </si>
  <si>
    <t>6671</t>
  </si>
  <si>
    <t> 0.0027 </t>
  </si>
  <si>
    <t>o</t>
  </si>
  <si>
    <t> W.Moschner &amp; P.Frank </t>
  </si>
  <si>
    <t>BAVM 209 </t>
  </si>
  <si>
    <t>2454901.6523 </t>
  </si>
  <si>
    <t> 11.03.2009 03:39 </t>
  </si>
  <si>
    <t>6825</t>
  </si>
  <si>
    <t> 0.0022 </t>
  </si>
  <si>
    <t>IBVS 5938 </t>
  </si>
  <si>
    <t>2454921.3559 </t>
  </si>
  <si>
    <t> 30.03.2009 20:32 </t>
  </si>
  <si>
    <t>6881</t>
  </si>
  <si>
    <t> 0.0016 </t>
  </si>
  <si>
    <t>-U;-I</t>
  </si>
  <si>
    <t> M.Rätz &amp; K.Rätz </t>
  </si>
  <si>
    <t>BAVM 214 </t>
  </si>
  <si>
    <t>2454931.5603 </t>
  </si>
  <si>
    <t> 10.04.2009 01:26 </t>
  </si>
  <si>
    <t>6910</t>
  </si>
  <si>
    <t> 0.0021 </t>
  </si>
  <si>
    <t>2454940.3492 </t>
  </si>
  <si>
    <t> 18.04.2009 20:22 </t>
  </si>
  <si>
    <t>6935</t>
  </si>
  <si>
    <t> -0.0055 </t>
  </si>
  <si>
    <t>ns</t>
  </si>
  <si>
    <t> Y.Ogmen </t>
  </si>
  <si>
    <t> JAAVSO 38;85 </t>
  </si>
  <si>
    <t>2454951.2574 </t>
  </si>
  <si>
    <t> 29.04.2009 18:10 </t>
  </si>
  <si>
    <t>6966</t>
  </si>
  <si>
    <t> -0.0050 </t>
  </si>
  <si>
    <t>2455202.8418 </t>
  </si>
  <si>
    <t> 06.01.2010 08:12 </t>
  </si>
  <si>
    <t>7681</t>
  </si>
  <si>
    <t> -0.0007 </t>
  </si>
  <si>
    <t>IBVS 5974 </t>
  </si>
  <si>
    <t>2455267.773 </t>
  </si>
  <si>
    <t> 12.03.2010 06:33 </t>
  </si>
  <si>
    <t>7865.5</t>
  </si>
  <si>
    <t> 0.012 </t>
  </si>
  <si>
    <t>R</t>
  </si>
  <si>
    <t> R.Nelson </t>
  </si>
  <si>
    <t>IBVS 5966 </t>
  </si>
  <si>
    <t>2455269.6948 </t>
  </si>
  <si>
    <t> 14.03.2010 04:40 </t>
  </si>
  <si>
    <t>7871</t>
  </si>
  <si>
    <t> -0.0011 </t>
  </si>
  <si>
    <t>IBVS 5945 </t>
  </si>
  <si>
    <t>2455583.9101 </t>
  </si>
  <si>
    <t> 22.01.2011 09:50 </t>
  </si>
  <si>
    <t>8764</t>
  </si>
  <si>
    <t> 0.0029 </t>
  </si>
  <si>
    <t>IBVS 5992 </t>
  </si>
  <si>
    <t>2455625.42703 </t>
  </si>
  <si>
    <t> 04.03.2011 22:14 </t>
  </si>
  <si>
    <t>8882</t>
  </si>
  <si>
    <t> 0.00033 </t>
  </si>
  <si>
    <t> M.Lehky </t>
  </si>
  <si>
    <t>OEJV 0160 </t>
  </si>
  <si>
    <t>2455625.42704 </t>
  </si>
  <si>
    <t> 0.00034 </t>
  </si>
  <si>
    <t>2455625.4271 </t>
  </si>
  <si>
    <t> 04.03.2011 22:15 </t>
  </si>
  <si>
    <t> 0.0004 </t>
  </si>
  <si>
    <t>B</t>
  </si>
  <si>
    <t>2455652.8739 </t>
  </si>
  <si>
    <t> 01.04.2011 08:58 </t>
  </si>
  <si>
    <t>8960</t>
  </si>
  <si>
    <t>2455659.75 </t>
  </si>
  <si>
    <t> 08.04.2011 06:00 </t>
  </si>
  <si>
    <t>8979.5</t>
  </si>
  <si>
    <t> 0.02 </t>
  </si>
  <si>
    <t>IBVS 6018 </t>
  </si>
  <si>
    <t>2455671.5210 </t>
  </si>
  <si>
    <t> 20.04.2011 00:30 </t>
  </si>
  <si>
    <t>9013</t>
  </si>
  <si>
    <t> 0.0006 </t>
  </si>
  <si>
    <t> M.&amp; K.Rätz </t>
  </si>
  <si>
    <t>BAVM 231 </t>
  </si>
  <si>
    <t>2455692.2752 </t>
  </si>
  <si>
    <t> 10.05.2011 18:36 </t>
  </si>
  <si>
    <t> JAAVSO 40;975 </t>
  </si>
  <si>
    <t>2455942.4530 </t>
  </si>
  <si>
    <t> 15.01.2012 22:52 </t>
  </si>
  <si>
    <t> 0.0002 </t>
  </si>
  <si>
    <t>BAVM 228 </t>
  </si>
  <si>
    <t>2455968.8436 </t>
  </si>
  <si>
    <t> 11.02.2012 08:14 </t>
  </si>
  <si>
    <t> 0.0013 </t>
  </si>
  <si>
    <t>IBVS 6029 </t>
  </si>
  <si>
    <t>2455989.4216 </t>
  </si>
  <si>
    <t> 02.03.2012 22:07 </t>
  </si>
  <si>
    <t> -0.0046 </t>
  </si>
  <si>
    <t>2455989.42207 </t>
  </si>
  <si>
    <t> -0.00410 </t>
  </si>
  <si>
    <t>2455989.42294 </t>
  </si>
  <si>
    <t> 02.03.2012 22:09 </t>
  </si>
  <si>
    <t> -0.00323 </t>
  </si>
  <si>
    <t>2455989.42345 </t>
  </si>
  <si>
    <t> -0.00272 </t>
  </si>
  <si>
    <t>2455993.4735 </t>
  </si>
  <si>
    <t> 06.03.2012 23:21 </t>
  </si>
  <si>
    <t> 0.0009 </t>
  </si>
  <si>
    <t>2455993.47371 </t>
  </si>
  <si>
    <t> 06.03.2012 23:22 </t>
  </si>
  <si>
    <t> 0.00115 </t>
  </si>
  <si>
    <t>2455993.47391 </t>
  </si>
  <si>
    <t> 0.00135 </t>
  </si>
  <si>
    <t>2455993.47432 </t>
  </si>
  <si>
    <t> 06.03.2012 23:23 </t>
  </si>
  <si>
    <t> 0.00176 </t>
  </si>
  <si>
    <t>2456010.7147 </t>
  </si>
  <si>
    <t> 24.03.2012 05:09 </t>
  </si>
  <si>
    <t> 0.0010 </t>
  </si>
  <si>
    <t>IBVS 6050 </t>
  </si>
  <si>
    <t>2456029.7174 </t>
  </si>
  <si>
    <t> 12.04.2012 05:13 </t>
  </si>
  <si>
    <t> 0.0032 </t>
  </si>
  <si>
    <t>2456356.5831 </t>
  </si>
  <si>
    <t> 05.03.2013 01:59 </t>
  </si>
  <si>
    <t> -0.0093 </t>
  </si>
  <si>
    <t>2456356.58311 </t>
  </si>
  <si>
    <t> -0.00927 </t>
  </si>
  <si>
    <t>2456356.58323 </t>
  </si>
  <si>
    <t> -0.00915 </t>
  </si>
  <si>
    <t>2457020.9033 </t>
  </si>
  <si>
    <t> 29.12.2014 09:40 </t>
  </si>
  <si>
    <t> -0.0013 </t>
  </si>
  <si>
    <t>IBVS 6131 </t>
  </si>
  <si>
    <t>2452707.9872 </t>
  </si>
  <si>
    <t> 09.03.2003 11:41 </t>
  </si>
  <si>
    <t> 0.0101 </t>
  </si>
  <si>
    <t> Nakajima </t>
  </si>
  <si>
    <t>2452708.1542 </t>
  </si>
  <si>
    <t> 09.03.2003 15:42 </t>
  </si>
  <si>
    <t> 0.0012 </t>
  </si>
  <si>
    <t>2453446.360 </t>
  </si>
  <si>
    <t> 16.03.2005 20:38 </t>
  </si>
  <si>
    <t> 0.004 </t>
  </si>
  <si>
    <t>2454562.1036 </t>
  </si>
  <si>
    <t> 05.04.2008 14:29 </t>
  </si>
  <si>
    <t>5860</t>
  </si>
  <si>
    <t> H.Itoh </t>
  </si>
  <si>
    <t>2455331.1120 </t>
  </si>
  <si>
    <t> 14.05.2010 14:41 </t>
  </si>
  <si>
    <t>8045.5</t>
  </si>
  <si>
    <t> 0.0164 </t>
  </si>
  <si>
    <t> K.Shiokawa </t>
  </si>
  <si>
    <t>2455575.1128 </t>
  </si>
  <si>
    <t> 13.01.2011 14:42 </t>
  </si>
  <si>
    <t>8739</t>
  </si>
  <si>
    <t>2455580.2183 </t>
  </si>
  <si>
    <t> 18.01.2011 17:14 </t>
  </si>
  <si>
    <t>8753.5</t>
  </si>
  <si>
    <t> 0.0057 </t>
  </si>
  <si>
    <t>2455963.0329 </t>
  </si>
  <si>
    <t> 05.02.2012 12:47 </t>
  </si>
  <si>
    <t> -0.0037 </t>
  </si>
  <si>
    <t>2455963.2137 </t>
  </si>
  <si>
    <t> 05.02.2012 17:07 </t>
  </si>
  <si>
    <t> 0.0011 </t>
  </si>
  <si>
    <t>2455978.1558 </t>
  </si>
  <si>
    <t> 20.02.2012 15:44 </t>
  </si>
  <si>
    <t> -0.0108 </t>
  </si>
  <si>
    <t>2455978.3432 </t>
  </si>
  <si>
    <t> 20.02.2012 20:14 </t>
  </si>
  <si>
    <t>2456345.1685 </t>
  </si>
  <si>
    <t> 21.02.2013 16:02 </t>
  </si>
  <si>
    <t> 0.0116 </t>
  </si>
  <si>
    <t>2456345.3302 </t>
  </si>
  <si>
    <t> 21.02.2013 19:55 </t>
  </si>
  <si>
    <t> -0.0026 </t>
  </si>
  <si>
    <t>2456349.2004 </t>
  </si>
  <si>
    <t> 25.02.2013 16:48 </t>
  </si>
  <si>
    <t> -0.0029 </t>
  </si>
  <si>
    <t>2456356.58331 </t>
  </si>
  <si>
    <t> -0.00907 </t>
  </si>
  <si>
    <t>2456406.38278 </t>
  </si>
  <si>
    <t> 23.04.2013 21:11 </t>
  </si>
  <si>
    <t> 0.00217 </t>
  </si>
  <si>
    <t>2456406.38807 </t>
  </si>
  <si>
    <t> 23.04.2013 21:18 </t>
  </si>
  <si>
    <t> 0.00746 </t>
  </si>
  <si>
    <t>2456406.39192 </t>
  </si>
  <si>
    <t> 23.04.2013 21:24 </t>
  </si>
  <si>
    <t> 0.01131 </t>
  </si>
  <si>
    <t>2456406.39528 </t>
  </si>
  <si>
    <t> 23.04.2013 21:29 </t>
  </si>
  <si>
    <t> 0.01467 </t>
  </si>
  <si>
    <t>2456701.0619 </t>
  </si>
  <si>
    <t> 12.02.2014 13:29 </t>
  </si>
  <si>
    <t> -0.0017 </t>
  </si>
  <si>
    <t>VSB 59 </t>
  </si>
  <si>
    <t>2456701.2329 </t>
  </si>
  <si>
    <t> 12.02.2014 17:35 </t>
  </si>
  <si>
    <t> -0.0066 </t>
  </si>
  <si>
    <t>J.M. Kreiner, 2004, Acta Astronomica, vol. 54, pp 207-210.</t>
  </si>
  <si>
    <t>Local time</t>
  </si>
  <si>
    <t>IBVS</t>
  </si>
  <si>
    <t>Nelson</t>
  </si>
  <si>
    <t>S4</t>
  </si>
  <si>
    <t>RHN 2010</t>
  </si>
  <si>
    <t>Found by ToMcat (period search software) 2010-12-16</t>
  </si>
  <si>
    <t>JAAVSO, 50, 255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</si>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</sst>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m/d/yyyy\ h:mm"/>
    <numFmt numFmtId="166" formatCode="m/d/yyyy"/>
    <numFmt numFmtId="167" formatCode="0.0000"/>
    <numFmt numFmtId="168" formatCode="mm/dd/yy"/>
    <numFmt numFmtId="169" formatCode="d/mm/yyyy;@"/>
    <numFmt numFmtId="170" formatCode="0.00000"/>
  </numFmts>
  <fonts count="22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8"/>
      <name val="CourierNewPSMT"/>
      <family val="3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ill="0" applyBorder="0" applyProtection="0">
      <alignment vertical="top"/>
    </xf>
    <xf numFmtId="164" fontId="20" fillId="0" borderId="0" applyFill="0" applyBorder="0" applyProtection="0">
      <alignment vertical="top"/>
    </xf>
    <xf numFmtId="0" fontId="20" fillId="0" borderId="0" applyFill="0" applyBorder="0" applyProtection="0">
      <alignment vertical="top"/>
    </xf>
    <xf numFmtId="2" fontId="20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20" fillId="0" borderId="0"/>
    <xf numFmtId="0" fontId="20" fillId="0" borderId="0"/>
    <xf numFmtId="0" fontId="20" fillId="0" borderId="0"/>
  </cellStyleXfs>
  <cellXfs count="91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0" xfId="0" applyAlignment="1">
      <alignment horizontal="center"/>
    </xf>
    <xf numFmtId="0" fontId="3" fillId="0" borderId="0" xfId="0" applyFont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5" fillId="0" borderId="0" xfId="0" applyFont="1" applyAlignment="1"/>
    <xf numFmtId="0" fontId="6" fillId="0" borderId="0" xfId="0" applyFo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Border="1" applyAlignment="1">
      <alignment horizontal="center"/>
    </xf>
    <xf numFmtId="0" fontId="7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166" fontId="0" fillId="0" borderId="0" xfId="0" applyNumberFormat="1" applyAlignment="1"/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wrapText="1"/>
    </xf>
    <xf numFmtId="0" fontId="12" fillId="0" borderId="0" xfId="0" applyFont="1" applyAlignment="1"/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0" xfId="0" applyFont="1">
      <alignment vertical="top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13" fillId="0" borderId="0" xfId="0" applyFont="1" applyAlignment="1"/>
    <xf numFmtId="0" fontId="9" fillId="0" borderId="0" xfId="0" applyFont="1" applyAlignment="1"/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4" fillId="0" borderId="0" xfId="9" applyFont="1" applyAlignment="1">
      <alignment horizontal="left"/>
    </xf>
    <xf numFmtId="0" fontId="14" fillId="0" borderId="0" xfId="9" applyFont="1" applyAlignment="1">
      <alignment horizontal="center"/>
    </xf>
    <xf numFmtId="0" fontId="9" fillId="0" borderId="0" xfId="6" applyFont="1" applyAlignment="1">
      <alignment wrapText="1"/>
    </xf>
    <xf numFmtId="0" fontId="9" fillId="0" borderId="0" xfId="6" applyFont="1" applyAlignment="1">
      <alignment horizontal="center" wrapText="1"/>
    </xf>
    <xf numFmtId="0" fontId="9" fillId="0" borderId="0" xfId="6" applyFont="1" applyAlignment="1">
      <alignment horizontal="left" wrapText="1"/>
    </xf>
    <xf numFmtId="0" fontId="13" fillId="0" borderId="0" xfId="0" applyFont="1">
      <alignment vertical="top"/>
    </xf>
    <xf numFmtId="0" fontId="9" fillId="0" borderId="0" xfId="7" applyFont="1"/>
    <xf numFmtId="0" fontId="9" fillId="0" borderId="0" xfId="7" applyFont="1" applyAlignment="1">
      <alignment horizontal="center"/>
    </xf>
    <xf numFmtId="0" fontId="9" fillId="0" borderId="0" xfId="7" applyFont="1" applyAlignment="1">
      <alignment horizontal="left"/>
    </xf>
    <xf numFmtId="0" fontId="16" fillId="0" borderId="0" xfId="8" applyFont="1" applyAlignment="1">
      <alignment horizontal="left" vertical="center"/>
    </xf>
    <xf numFmtId="0" fontId="16" fillId="0" borderId="0" xfId="8" applyFont="1" applyAlignment="1">
      <alignment horizontal="center" vertical="center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167" fontId="16" fillId="0" borderId="0" xfId="8" applyNumberFormat="1" applyFont="1" applyAlignment="1">
      <alignment horizontal="left" vertical="top"/>
    </xf>
    <xf numFmtId="0" fontId="16" fillId="0" borderId="0" xfId="8" applyFont="1" applyAlignment="1">
      <alignment horizontal="left" vertical="top"/>
    </xf>
    <xf numFmtId="0" fontId="14" fillId="0" borderId="0" xfId="0" applyFont="1" applyAlignment="1"/>
    <xf numFmtId="0" fontId="14" fillId="0" borderId="0" xfId="6" applyFont="1"/>
    <xf numFmtId="0" fontId="14" fillId="0" borderId="0" xfId="6" applyFont="1" applyAlignment="1">
      <alignment horizontal="center"/>
    </xf>
    <xf numFmtId="0" fontId="14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9" fillId="2" borderId="12" xfId="0" applyFont="1" applyFill="1" applyBorder="1" applyAlignment="1">
      <alignment horizontal="left" vertical="top" wrapText="1" indent="1"/>
    </xf>
    <xf numFmtId="0" fontId="9" fillId="2" borderId="12" xfId="0" applyFont="1" applyFill="1" applyBorder="1" applyAlignment="1">
      <alignment horizontal="center" vertical="top" wrapText="1"/>
    </xf>
    <xf numFmtId="0" fontId="9" fillId="2" borderId="12" xfId="0" applyFont="1" applyFill="1" applyBorder="1" applyAlignment="1">
      <alignment horizontal="right" vertical="top" wrapText="1"/>
    </xf>
    <xf numFmtId="0" fontId="18" fillId="2" borderId="12" xfId="5" applyNumberFormat="1" applyFill="1" applyBorder="1" applyAlignment="1" applyProtection="1">
      <alignment horizontal="right" vertical="top" wrapText="1"/>
    </xf>
    <xf numFmtId="0" fontId="3" fillId="0" borderId="1" xfId="0" applyFont="1" applyBorder="1">
      <alignment vertical="top"/>
    </xf>
    <xf numFmtId="168" fontId="7" fillId="0" borderId="0" xfId="0" applyNumberFormat="1" applyFont="1">
      <alignment vertical="top"/>
    </xf>
    <xf numFmtId="0" fontId="7" fillId="0" borderId="0" xfId="0" applyFont="1" applyAlignment="1">
      <alignment horizontal="righ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/>
    <xf numFmtId="169" fontId="0" fillId="0" borderId="0" xfId="0" applyNumberForma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0" fontId="21" fillId="0" borderId="0" xfId="0" applyNumberFormat="1" applyFont="1" applyAlignment="1">
      <alignment vertical="center" wrapText="1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Alignment="1" applyProtection="1">
      <alignment horizontal="center"/>
      <protection locked="0"/>
    </xf>
    <xf numFmtId="170" fontId="21" fillId="0" borderId="0" xfId="0" applyNumberFormat="1" applyFont="1" applyAlignment="1" applyProtection="1">
      <alignment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CCC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16421044384377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77622491271055"/>
          <c:y val="0.22822889753688513"/>
          <c:w val="0.80746327502862281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Active!$H$21:$H$125</c:f>
              <c:numCache>
                <c:formatCode>General</c:formatCode>
                <c:ptCount val="10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90-43A8-B42A-94D849E8669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Active!$I$21:$I$125</c:f>
              <c:numCache>
                <c:formatCode>General</c:formatCode>
                <c:ptCount val="105"/>
                <c:pt idx="4">
                  <c:v>5.4600000003119931E-3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90-43A8-B42A-94D849E8669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Active!$J$21:$J$125</c:f>
              <c:numCache>
                <c:formatCode>General</c:formatCode>
                <c:ptCount val="105"/>
                <c:pt idx="5">
                  <c:v>6.4599999968777411E-3</c:v>
                </c:pt>
                <c:pt idx="6">
                  <c:v>1.5799999964656308E-3</c:v>
                </c:pt>
                <c:pt idx="8">
                  <c:v>5.2399999985937029E-3</c:v>
                </c:pt>
                <c:pt idx="10">
                  <c:v>4.2400000020279549E-3</c:v>
                </c:pt>
                <c:pt idx="11">
                  <c:v>4.6999999976833351E-3</c:v>
                </c:pt>
                <c:pt idx="27">
                  <c:v>3.8199999980861321E-3</c:v>
                </c:pt>
                <c:pt idx="30">
                  <c:v>3.6200000031385571E-3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90-43A8-B42A-94D849E8669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Active!$K$21:$K$125</c:f>
              <c:numCache>
                <c:formatCode>General</c:formatCode>
                <c:ptCount val="105"/>
                <c:pt idx="1">
                  <c:v>1.0869999998249114E-2</c:v>
                </c:pt>
                <c:pt idx="2">
                  <c:v>1.9399999946472235E-3</c:v>
                </c:pt>
                <c:pt idx="3">
                  <c:v>-1.4800000062678009E-3</c:v>
                </c:pt>
                <c:pt idx="7">
                  <c:v>1.0000000038417056E-3</c:v>
                </c:pt>
                <c:pt idx="9">
                  <c:v>4.8000000024330802E-3</c:v>
                </c:pt>
                <c:pt idx="12">
                  <c:v>-2.9000000067753717E-3</c:v>
                </c:pt>
                <c:pt idx="13">
                  <c:v>-2.3599999985890463E-3</c:v>
                </c:pt>
                <c:pt idx="14">
                  <c:v>2.1400000041467138E-3</c:v>
                </c:pt>
                <c:pt idx="16">
                  <c:v>1.7399999924236909E-3</c:v>
                </c:pt>
                <c:pt idx="17">
                  <c:v>1.9370000001799781E-2</c:v>
                </c:pt>
                <c:pt idx="18">
                  <c:v>5.2599999980884604E-3</c:v>
                </c:pt>
                <c:pt idx="19">
                  <c:v>8.7899999998626299E-3</c:v>
                </c:pt>
                <c:pt idx="20">
                  <c:v>6.0599999997066334E-3</c:v>
                </c:pt>
                <c:pt idx="21">
                  <c:v>3.5099999950034544E-3</c:v>
                </c:pt>
                <c:pt idx="22">
                  <c:v>3.5199999983888119E-3</c:v>
                </c:pt>
                <c:pt idx="23">
                  <c:v>3.5799999968730845E-3</c:v>
                </c:pt>
                <c:pt idx="24">
                  <c:v>3.5799999968730845E-3</c:v>
                </c:pt>
                <c:pt idx="25">
                  <c:v>5.2999999970779754E-3</c:v>
                </c:pt>
                <c:pt idx="28">
                  <c:v>-1.7200000074808486E-3</c:v>
                </c:pt>
                <c:pt idx="29">
                  <c:v>-1.7200000074808486E-3</c:v>
                </c:pt>
                <c:pt idx="31">
                  <c:v>-2.9000000358792022E-4</c:v>
                </c:pt>
                <c:pt idx="32">
                  <c:v>4.5800000007147901E-3</c:v>
                </c:pt>
                <c:pt idx="33">
                  <c:v>4.7199999971780926E-3</c:v>
                </c:pt>
                <c:pt idx="34">
                  <c:v>-7.3699999993550591E-3</c:v>
                </c:pt>
                <c:pt idx="35">
                  <c:v>4.0999999982886948E-3</c:v>
                </c:pt>
                <c:pt idx="36">
                  <c:v>-1.0899999979301356E-3</c:v>
                </c:pt>
                <c:pt idx="37">
                  <c:v>-6.1999999888939783E-4</c:v>
                </c:pt>
                <c:pt idx="38">
                  <c:v>2.499999973224476E-4</c:v>
                </c:pt>
                <c:pt idx="39">
                  <c:v>7.6000000262865797E-4</c:v>
                </c:pt>
                <c:pt idx="40">
                  <c:v>4.4199999974807724E-3</c:v>
                </c:pt>
                <c:pt idx="41">
                  <c:v>4.629999995813705E-3</c:v>
                </c:pt>
                <c:pt idx="42">
                  <c:v>4.8299999980372377E-3</c:v>
                </c:pt>
                <c:pt idx="43">
                  <c:v>5.2399999985937029E-3</c:v>
                </c:pt>
                <c:pt idx="44">
                  <c:v>4.4799999959650449E-3</c:v>
                </c:pt>
                <c:pt idx="45">
                  <c:v>6.7399999970803037E-3</c:v>
                </c:pt>
                <c:pt idx="46">
                  <c:v>1.5350000001490116E-2</c:v>
                </c:pt>
                <c:pt idx="47">
                  <c:v>1.119999993534293E-3</c:v>
                </c:pt>
                <c:pt idx="48">
                  <c:v>8.6000000010244548E-4</c:v>
                </c:pt>
                <c:pt idx="49">
                  <c:v>-5.4999999993015081E-3</c:v>
                </c:pt>
                <c:pt idx="50">
                  <c:v>-5.4900000031921081E-3</c:v>
                </c:pt>
                <c:pt idx="51">
                  <c:v>-5.3700000062235631E-3</c:v>
                </c:pt>
                <c:pt idx="52">
                  <c:v>9.399999980814755E-4</c:v>
                </c:pt>
                <c:pt idx="53">
                  <c:v>9.4999999419087544E-4</c:v>
                </c:pt>
                <c:pt idx="54">
                  <c:v>1.0699999984353781E-3</c:v>
                </c:pt>
                <c:pt idx="55">
                  <c:v>1.1499999964144081E-3</c:v>
                </c:pt>
                <c:pt idx="56">
                  <c:v>1.0559999995166436E-2</c:v>
                </c:pt>
                <c:pt idx="57">
                  <c:v>1.5849999996135011E-2</c:v>
                </c:pt>
                <c:pt idx="58">
                  <c:v>1.5499999935855158E-3</c:v>
                </c:pt>
                <c:pt idx="59">
                  <c:v>1.7699999953038059E-3</c:v>
                </c:pt>
                <c:pt idx="60">
                  <c:v>2.2499999977299012E-3</c:v>
                </c:pt>
                <c:pt idx="61">
                  <c:v>2.6299999954062514E-3</c:v>
                </c:pt>
                <c:pt idx="62">
                  <c:v>2.3600000859005377E-3</c:v>
                </c:pt>
                <c:pt idx="63">
                  <c:v>-2.5699998222989962E-3</c:v>
                </c:pt>
                <c:pt idx="64">
                  <c:v>-6.309999997029081E-3</c:v>
                </c:pt>
                <c:pt idx="65">
                  <c:v>-3.2299999948008917E-3</c:v>
                </c:pt>
                <c:pt idx="66">
                  <c:v>-2.4300000004586764E-3</c:v>
                </c:pt>
                <c:pt idx="67">
                  <c:v>-2.3000000001047738E-3</c:v>
                </c:pt>
                <c:pt idx="68">
                  <c:v>3.1999999991967343E-3</c:v>
                </c:pt>
                <c:pt idx="69">
                  <c:v>3.1799999997019768E-3</c:v>
                </c:pt>
                <c:pt idx="70">
                  <c:v>3.639999995357357E-3</c:v>
                </c:pt>
                <c:pt idx="71">
                  <c:v>3.0199999964679591E-3</c:v>
                </c:pt>
                <c:pt idx="72">
                  <c:v>5.4300000047078356E-3</c:v>
                </c:pt>
                <c:pt idx="73">
                  <c:v>8.6900000023888424E-3</c:v>
                </c:pt>
                <c:pt idx="74">
                  <c:v>1.2390000003506429E-2</c:v>
                </c:pt>
                <c:pt idx="75">
                  <c:v>1.4139999999315478E-2</c:v>
                </c:pt>
                <c:pt idx="76">
                  <c:v>6.1999999888939783E-4</c:v>
                </c:pt>
                <c:pt idx="77">
                  <c:v>8.2999999722233042E-4</c:v>
                </c:pt>
                <c:pt idx="78">
                  <c:v>8.4999999671708792E-4</c:v>
                </c:pt>
                <c:pt idx="79">
                  <c:v>8.8999999570660293E-4</c:v>
                </c:pt>
                <c:pt idx="80">
                  <c:v>1.720000000204891E-3</c:v>
                </c:pt>
                <c:pt idx="81">
                  <c:v>7.6899999985471368E-3</c:v>
                </c:pt>
                <c:pt idx="82">
                  <c:v>1.4329999998153653E-2</c:v>
                </c:pt>
                <c:pt idx="83">
                  <c:v>1.404999999795109E-2</c:v>
                </c:pt>
                <c:pt idx="84">
                  <c:v>1.6960000000835862E-2</c:v>
                </c:pt>
                <c:pt idx="85">
                  <c:v>4.7299999932874925E-3</c:v>
                </c:pt>
                <c:pt idx="86">
                  <c:v>4.0000000008149073E-3</c:v>
                </c:pt>
                <c:pt idx="87">
                  <c:v>-1.2000000060652383E-3</c:v>
                </c:pt>
                <c:pt idx="88">
                  <c:v>4.7999999515013769E-4</c:v>
                </c:pt>
                <c:pt idx="89">
                  <c:v>-2.7699999991455115E-3</c:v>
                </c:pt>
                <c:pt idx="90">
                  <c:v>-1.1999999987892807E-3</c:v>
                </c:pt>
                <c:pt idx="91">
                  <c:v>7.8300000022863969E-3</c:v>
                </c:pt>
                <c:pt idx="92">
                  <c:v>-3.9999999717110768E-4</c:v>
                </c:pt>
                <c:pt idx="93">
                  <c:v>-5.3000020852778107E-4</c:v>
                </c:pt>
                <c:pt idx="94">
                  <c:v>-9.0000117779709399E-5</c:v>
                </c:pt>
                <c:pt idx="95">
                  <c:v>1.6999999934341758E-4</c:v>
                </c:pt>
                <c:pt idx="96">
                  <c:v>1.1700001632561907E-3</c:v>
                </c:pt>
                <c:pt idx="97">
                  <c:v>-1.6800002122181468E-3</c:v>
                </c:pt>
                <c:pt idx="98">
                  <c:v>-1.6000000687199645E-3</c:v>
                </c:pt>
                <c:pt idx="99">
                  <c:v>-1.3600001038867049E-3</c:v>
                </c:pt>
                <c:pt idx="100">
                  <c:v>-1.2799999603885226E-3</c:v>
                </c:pt>
                <c:pt idx="101">
                  <c:v>-5.7799998321570456E-3</c:v>
                </c:pt>
                <c:pt idx="102">
                  <c:v>-8.5000000035506673E-3</c:v>
                </c:pt>
                <c:pt idx="103">
                  <c:v>-8.5000000035506673E-3</c:v>
                </c:pt>
                <c:pt idx="104">
                  <c:v>-5.8799999969778582E-3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90-43A8-B42A-94D849E8669E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Active!$L$21:$L$125</c:f>
              <c:numCache>
                <c:formatCode>General</c:formatCode>
                <c:ptCount val="1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90-43A8-B42A-94D849E8669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Active!$M$21:$M$125</c:f>
              <c:numCache>
                <c:formatCode>General</c:formatCode>
                <c:ptCount val="1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90-43A8-B42A-94D849E8669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Active!$N$21:$N$125</c:f>
              <c:numCache>
                <c:formatCode>General</c:formatCode>
                <c:ptCount val="10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90-43A8-B42A-94D849E8669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Active!$O$21:$O$125</c:f>
              <c:numCache>
                <c:formatCode>General</c:formatCode>
                <c:ptCount val="105"/>
                <c:pt idx="0">
                  <c:v>8.8652815129899379E-3</c:v>
                </c:pt>
                <c:pt idx="1">
                  <c:v>8.4957206589444979E-3</c:v>
                </c:pt>
                <c:pt idx="2">
                  <c:v>8.4954077369681687E-3</c:v>
                </c:pt>
                <c:pt idx="3">
                  <c:v>7.8839581952198298E-3</c:v>
                </c:pt>
                <c:pt idx="4">
                  <c:v>7.1823871242885223E-3</c:v>
                </c:pt>
                <c:pt idx="5">
                  <c:v>7.1823871242885223E-3</c:v>
                </c:pt>
                <c:pt idx="6">
                  <c:v>5.972630763797694E-3</c:v>
                </c:pt>
                <c:pt idx="7">
                  <c:v>5.1978359504052237E-3</c:v>
                </c:pt>
                <c:pt idx="8">
                  <c:v>4.690276504798363E-3</c:v>
                </c:pt>
                <c:pt idx="9">
                  <c:v>4.5938965360887984E-3</c:v>
                </c:pt>
                <c:pt idx="10">
                  <c:v>4.5588492747398665E-3</c:v>
                </c:pt>
                <c:pt idx="11">
                  <c:v>4.5406998001127404E-3</c:v>
                </c:pt>
                <c:pt idx="12">
                  <c:v>4.5250537012962531E-3</c:v>
                </c:pt>
                <c:pt idx="13">
                  <c:v>4.5056525387638085E-3</c:v>
                </c:pt>
                <c:pt idx="14">
                  <c:v>4.0581741126122601E-3</c:v>
                </c:pt>
                <c:pt idx="15">
                  <c:v>3.942705903346581E-3</c:v>
                </c:pt>
                <c:pt idx="16">
                  <c:v>3.9392637616069539E-3</c:v>
                </c:pt>
                <c:pt idx="17">
                  <c:v>3.8300539918678699E-3</c:v>
                </c:pt>
                <c:pt idx="18">
                  <c:v>3.3960312106985011E-3</c:v>
                </c:pt>
                <c:pt idx="19">
                  <c:v>3.386956473384938E-3</c:v>
                </c:pt>
                <c:pt idx="20">
                  <c:v>3.3803851118820137E-3</c:v>
                </c:pt>
                <c:pt idx="21">
                  <c:v>3.3065355254681917E-3</c:v>
                </c:pt>
                <c:pt idx="22">
                  <c:v>3.3065355254681917E-3</c:v>
                </c:pt>
                <c:pt idx="23">
                  <c:v>3.3065355254681917E-3</c:v>
                </c:pt>
                <c:pt idx="24">
                  <c:v>3.3065355254681917E-3</c:v>
                </c:pt>
                <c:pt idx="25">
                  <c:v>3.2577196971607502E-3</c:v>
                </c:pt>
                <c:pt idx="26">
                  <c:v>3.24551574008389E-3</c:v>
                </c:pt>
                <c:pt idx="27">
                  <c:v>3.224549967669796E-3</c:v>
                </c:pt>
                <c:pt idx="28">
                  <c:v>3.1876251744628855E-3</c:v>
                </c:pt>
                <c:pt idx="29">
                  <c:v>3.1876251744628855E-3</c:v>
                </c:pt>
                <c:pt idx="30">
                  <c:v>2.742650124121975E-3</c:v>
                </c:pt>
                <c:pt idx="31">
                  <c:v>2.7060382528913945E-3</c:v>
                </c:pt>
                <c:pt idx="32">
                  <c:v>2.7057253309150644E-3</c:v>
                </c:pt>
                <c:pt idx="33">
                  <c:v>2.6957118276725121E-3</c:v>
                </c:pt>
                <c:pt idx="34">
                  <c:v>2.6791269629270354E-3</c:v>
                </c:pt>
                <c:pt idx="35">
                  <c:v>2.6788140409507053E-3</c:v>
                </c:pt>
                <c:pt idx="36">
                  <c:v>2.6590999564419307E-3</c:v>
                </c:pt>
                <c:pt idx="37">
                  <c:v>2.6590999564419307E-3</c:v>
                </c:pt>
                <c:pt idx="38">
                  <c:v>2.6590999564419307E-3</c:v>
                </c:pt>
                <c:pt idx="39">
                  <c:v>2.6590999564419307E-3</c:v>
                </c:pt>
                <c:pt idx="40">
                  <c:v>2.6519027509863471E-3</c:v>
                </c:pt>
                <c:pt idx="41">
                  <c:v>2.6519027509863471E-3</c:v>
                </c:pt>
                <c:pt idx="42">
                  <c:v>2.6519027509863471E-3</c:v>
                </c:pt>
                <c:pt idx="43">
                  <c:v>2.6519027509863471E-3</c:v>
                </c:pt>
                <c:pt idx="44">
                  <c:v>2.6212363973060308E-3</c:v>
                </c:pt>
                <c:pt idx="45">
                  <c:v>2.5874408238624174E-3</c:v>
                </c:pt>
                <c:pt idx="46">
                  <c:v>2.0263717203031686E-3</c:v>
                </c:pt>
                <c:pt idx="47">
                  <c:v>2.0260587983268394E-3</c:v>
                </c:pt>
                <c:pt idx="48">
                  <c:v>2.019174514847585E-3</c:v>
                </c:pt>
                <c:pt idx="49">
                  <c:v>2.0060317918417347E-3</c:v>
                </c:pt>
                <c:pt idx="50">
                  <c:v>2.0060317918417347E-3</c:v>
                </c:pt>
                <c:pt idx="51">
                  <c:v>2.0060317918417347E-3</c:v>
                </c:pt>
                <c:pt idx="52">
                  <c:v>2.0060317918417347E-3</c:v>
                </c:pt>
                <c:pt idx="53">
                  <c:v>2.0060317918417347E-3</c:v>
                </c:pt>
                <c:pt idx="54">
                  <c:v>2.0060317918417347E-3</c:v>
                </c:pt>
                <c:pt idx="55">
                  <c:v>2.0060317918417347E-3</c:v>
                </c:pt>
                <c:pt idx="56">
                  <c:v>1.9174748725404147E-3</c:v>
                </c:pt>
                <c:pt idx="57">
                  <c:v>1.9174748725404147E-3</c:v>
                </c:pt>
                <c:pt idx="58">
                  <c:v>1.454663269548709E-3</c:v>
                </c:pt>
                <c:pt idx="59">
                  <c:v>1.454663269548709E-3</c:v>
                </c:pt>
                <c:pt idx="60">
                  <c:v>1.454663269548709E-3</c:v>
                </c:pt>
                <c:pt idx="61">
                  <c:v>1.454663269548709E-3</c:v>
                </c:pt>
                <c:pt idx="62">
                  <c:v>1.3933305621880773E-3</c:v>
                </c:pt>
                <c:pt idx="63">
                  <c:v>1.3930176402117472E-3</c:v>
                </c:pt>
                <c:pt idx="64">
                  <c:v>1.3642288183894095E-3</c:v>
                </c:pt>
                <c:pt idx="65">
                  <c:v>1.3642288183894095E-3</c:v>
                </c:pt>
                <c:pt idx="66">
                  <c:v>1.3642288183894095E-3</c:v>
                </c:pt>
                <c:pt idx="67">
                  <c:v>1.3642288183894095E-3</c:v>
                </c:pt>
                <c:pt idx="68">
                  <c:v>1.3395079822593591E-3</c:v>
                </c:pt>
                <c:pt idx="69">
                  <c:v>1.3163517560109573E-3</c:v>
                </c:pt>
                <c:pt idx="70">
                  <c:v>1.3144742241529787E-3</c:v>
                </c:pt>
                <c:pt idx="71">
                  <c:v>8.2443840922058476E-4</c:v>
                </c:pt>
                <c:pt idx="72">
                  <c:v>7.3650733387192399E-4</c:v>
                </c:pt>
                <c:pt idx="73">
                  <c:v>7.3650733387192399E-4</c:v>
                </c:pt>
                <c:pt idx="74">
                  <c:v>7.3650733387192399E-4</c:v>
                </c:pt>
                <c:pt idx="75">
                  <c:v>7.3650733387192399E-4</c:v>
                </c:pt>
                <c:pt idx="76">
                  <c:v>7.361944118955948E-4</c:v>
                </c:pt>
                <c:pt idx="77">
                  <c:v>7.361944118955948E-4</c:v>
                </c:pt>
                <c:pt idx="78">
                  <c:v>7.361944118955948E-4</c:v>
                </c:pt>
                <c:pt idx="79">
                  <c:v>7.361944118955948E-4</c:v>
                </c:pt>
                <c:pt idx="80">
                  <c:v>7.1804493726846871E-4</c:v>
                </c:pt>
                <c:pt idx="81">
                  <c:v>7.1773201529213779E-4</c:v>
                </c:pt>
                <c:pt idx="82">
                  <c:v>6.8581397370650297E-4</c:v>
                </c:pt>
                <c:pt idx="83">
                  <c:v>6.8393644184852435E-4</c:v>
                </c:pt>
                <c:pt idx="84">
                  <c:v>6.8143306603788735E-4</c:v>
                </c:pt>
                <c:pt idx="85">
                  <c:v>6.3261723773044495E-4</c:v>
                </c:pt>
                <c:pt idx="86">
                  <c:v>6.3230431575411576E-4</c:v>
                </c:pt>
                <c:pt idx="87">
                  <c:v>7.2173978123856244E-5</c:v>
                </c:pt>
                <c:pt idx="88">
                  <c:v>-3.2341961970281177E-5</c:v>
                </c:pt>
                <c:pt idx="89">
                  <c:v>-5.5022783279602347E-4</c:v>
                </c:pt>
                <c:pt idx="90">
                  <c:v>-5.5054075477235266E-4</c:v>
                </c:pt>
                <c:pt idx="91">
                  <c:v>-5.721323711391068E-4</c:v>
                </c:pt>
                <c:pt idx="92">
                  <c:v>-5.7244529311543599E-4</c:v>
                </c:pt>
                <c:pt idx="93">
                  <c:v>-6.3127462466542987E-4</c:v>
                </c:pt>
                <c:pt idx="94">
                  <c:v>-6.3127462466542987E-4</c:v>
                </c:pt>
                <c:pt idx="95">
                  <c:v>-6.3127462466542987E-4</c:v>
                </c:pt>
                <c:pt idx="96">
                  <c:v>-6.3127462466542987E-4</c:v>
                </c:pt>
                <c:pt idx="97">
                  <c:v>-6.3158754664175906E-4</c:v>
                </c:pt>
                <c:pt idx="98">
                  <c:v>-6.3158754664175906E-4</c:v>
                </c:pt>
                <c:pt idx="99">
                  <c:v>-6.3158754664175906E-4</c:v>
                </c:pt>
                <c:pt idx="100">
                  <c:v>-6.3158754664175906E-4</c:v>
                </c:pt>
                <c:pt idx="101">
                  <c:v>-1.237717414792493E-3</c:v>
                </c:pt>
                <c:pt idx="102">
                  <c:v>-2.5094323265966115E-3</c:v>
                </c:pt>
                <c:pt idx="103">
                  <c:v>-2.5094323265966115E-3</c:v>
                </c:pt>
                <c:pt idx="104">
                  <c:v>-2.5926695723003275E-3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90-43A8-B42A-94D849E8669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CC9CCC"/>
                </a:solidFill>
                <a:prstDash val="solid"/>
              </a:ln>
            </c:spPr>
          </c:marker>
          <c:xVal>
            <c:numRef>
              <c:f>Active!$F$21:$F$125</c:f>
              <c:numCache>
                <c:formatCode>General</c:formatCode>
                <c:ptCount val="105"/>
                <c:pt idx="0">
                  <c:v>0</c:v>
                </c:pt>
                <c:pt idx="1">
                  <c:v>590.5</c:v>
                </c:pt>
                <c:pt idx="2">
                  <c:v>591</c:v>
                </c:pt>
                <c:pt idx="3">
                  <c:v>1568</c:v>
                </c:pt>
                <c:pt idx="4">
                  <c:v>2689</c:v>
                </c:pt>
                <c:pt idx="5">
                  <c:v>2689</c:v>
                </c:pt>
                <c:pt idx="6">
                  <c:v>4622</c:v>
                </c:pt>
                <c:pt idx="7">
                  <c:v>5860</c:v>
                </c:pt>
                <c:pt idx="8">
                  <c:v>6671</c:v>
                </c:pt>
                <c:pt idx="9">
                  <c:v>6825</c:v>
                </c:pt>
                <c:pt idx="10">
                  <c:v>6881</c:v>
                </c:pt>
                <c:pt idx="11">
                  <c:v>6910</c:v>
                </c:pt>
                <c:pt idx="12">
                  <c:v>6935</c:v>
                </c:pt>
                <c:pt idx="13">
                  <c:v>6966</c:v>
                </c:pt>
                <c:pt idx="14">
                  <c:v>7681</c:v>
                </c:pt>
                <c:pt idx="15">
                  <c:v>7865.5</c:v>
                </c:pt>
                <c:pt idx="16">
                  <c:v>7871</c:v>
                </c:pt>
                <c:pt idx="17">
                  <c:v>8045.5</c:v>
                </c:pt>
                <c:pt idx="18">
                  <c:v>8739</c:v>
                </c:pt>
                <c:pt idx="19">
                  <c:v>8753.5</c:v>
                </c:pt>
                <c:pt idx="20">
                  <c:v>8764</c:v>
                </c:pt>
                <c:pt idx="21">
                  <c:v>8882</c:v>
                </c:pt>
                <c:pt idx="22">
                  <c:v>8882</c:v>
                </c:pt>
                <c:pt idx="23">
                  <c:v>8882</c:v>
                </c:pt>
                <c:pt idx="24">
                  <c:v>8882</c:v>
                </c:pt>
                <c:pt idx="25">
                  <c:v>8960</c:v>
                </c:pt>
                <c:pt idx="26">
                  <c:v>8979.5</c:v>
                </c:pt>
                <c:pt idx="27">
                  <c:v>9013</c:v>
                </c:pt>
                <c:pt idx="28">
                  <c:v>9072</c:v>
                </c:pt>
                <c:pt idx="29">
                  <c:v>9072</c:v>
                </c:pt>
                <c:pt idx="30">
                  <c:v>9783</c:v>
                </c:pt>
                <c:pt idx="31">
                  <c:v>9841.5</c:v>
                </c:pt>
                <c:pt idx="32">
                  <c:v>9842</c:v>
                </c:pt>
                <c:pt idx="33">
                  <c:v>9858</c:v>
                </c:pt>
                <c:pt idx="34">
                  <c:v>9884.5</c:v>
                </c:pt>
                <c:pt idx="35">
                  <c:v>9885</c:v>
                </c:pt>
                <c:pt idx="36">
                  <c:v>9916.5</c:v>
                </c:pt>
                <c:pt idx="37">
                  <c:v>9916.5</c:v>
                </c:pt>
                <c:pt idx="38">
                  <c:v>9916.5</c:v>
                </c:pt>
                <c:pt idx="39">
                  <c:v>9916.5</c:v>
                </c:pt>
                <c:pt idx="40">
                  <c:v>9928</c:v>
                </c:pt>
                <c:pt idx="41">
                  <c:v>9928</c:v>
                </c:pt>
                <c:pt idx="42">
                  <c:v>9928</c:v>
                </c:pt>
                <c:pt idx="43">
                  <c:v>9928</c:v>
                </c:pt>
                <c:pt idx="44">
                  <c:v>9977</c:v>
                </c:pt>
                <c:pt idx="45">
                  <c:v>10031</c:v>
                </c:pt>
                <c:pt idx="46">
                  <c:v>10927.5</c:v>
                </c:pt>
                <c:pt idx="47">
                  <c:v>10928</c:v>
                </c:pt>
                <c:pt idx="48">
                  <c:v>10939</c:v>
                </c:pt>
                <c:pt idx="49">
                  <c:v>10960</c:v>
                </c:pt>
                <c:pt idx="50">
                  <c:v>10960</c:v>
                </c:pt>
                <c:pt idx="51">
                  <c:v>10960</c:v>
                </c:pt>
                <c:pt idx="52">
                  <c:v>10960</c:v>
                </c:pt>
                <c:pt idx="53">
                  <c:v>10960</c:v>
                </c:pt>
                <c:pt idx="54">
                  <c:v>10960</c:v>
                </c:pt>
                <c:pt idx="55">
                  <c:v>10960</c:v>
                </c:pt>
                <c:pt idx="56">
                  <c:v>11101.5</c:v>
                </c:pt>
                <c:pt idx="57">
                  <c:v>11101.5</c:v>
                </c:pt>
                <c:pt idx="58">
                  <c:v>11841</c:v>
                </c:pt>
                <c:pt idx="59">
                  <c:v>11841</c:v>
                </c:pt>
                <c:pt idx="60">
                  <c:v>11841</c:v>
                </c:pt>
                <c:pt idx="61">
                  <c:v>11841</c:v>
                </c:pt>
                <c:pt idx="62">
                  <c:v>11939</c:v>
                </c:pt>
                <c:pt idx="63">
                  <c:v>11939.5</c:v>
                </c:pt>
                <c:pt idx="64">
                  <c:v>11985.5</c:v>
                </c:pt>
                <c:pt idx="65">
                  <c:v>11985.5</c:v>
                </c:pt>
                <c:pt idx="66">
                  <c:v>11985.5</c:v>
                </c:pt>
                <c:pt idx="67">
                  <c:v>11985.5</c:v>
                </c:pt>
                <c:pt idx="68">
                  <c:v>12025</c:v>
                </c:pt>
                <c:pt idx="69">
                  <c:v>12062</c:v>
                </c:pt>
                <c:pt idx="70">
                  <c:v>12065</c:v>
                </c:pt>
                <c:pt idx="71">
                  <c:v>12848</c:v>
                </c:pt>
                <c:pt idx="72">
                  <c:v>12988.5</c:v>
                </c:pt>
                <c:pt idx="73">
                  <c:v>12988.5</c:v>
                </c:pt>
                <c:pt idx="74">
                  <c:v>12988.5</c:v>
                </c:pt>
                <c:pt idx="75">
                  <c:v>12988.5</c:v>
                </c:pt>
                <c:pt idx="76">
                  <c:v>12989</c:v>
                </c:pt>
                <c:pt idx="77">
                  <c:v>12989</c:v>
                </c:pt>
                <c:pt idx="78">
                  <c:v>12989</c:v>
                </c:pt>
                <c:pt idx="79">
                  <c:v>12989</c:v>
                </c:pt>
                <c:pt idx="80">
                  <c:v>13018</c:v>
                </c:pt>
                <c:pt idx="81">
                  <c:v>13018.5</c:v>
                </c:pt>
                <c:pt idx="82">
                  <c:v>13069.5</c:v>
                </c:pt>
                <c:pt idx="83">
                  <c:v>13072.5</c:v>
                </c:pt>
                <c:pt idx="84">
                  <c:v>13076.5</c:v>
                </c:pt>
                <c:pt idx="85">
                  <c:v>13154.5</c:v>
                </c:pt>
                <c:pt idx="86">
                  <c:v>13155</c:v>
                </c:pt>
                <c:pt idx="87">
                  <c:v>14050</c:v>
                </c:pt>
                <c:pt idx="88">
                  <c:v>14217</c:v>
                </c:pt>
                <c:pt idx="89">
                  <c:v>15044.5</c:v>
                </c:pt>
                <c:pt idx="90">
                  <c:v>15045</c:v>
                </c:pt>
                <c:pt idx="91">
                  <c:v>15079.5</c:v>
                </c:pt>
                <c:pt idx="92">
                  <c:v>15080</c:v>
                </c:pt>
                <c:pt idx="93">
                  <c:v>15174</c:v>
                </c:pt>
                <c:pt idx="94">
                  <c:v>15174</c:v>
                </c:pt>
                <c:pt idx="95">
                  <c:v>15174</c:v>
                </c:pt>
                <c:pt idx="96">
                  <c:v>15174</c:v>
                </c:pt>
                <c:pt idx="97">
                  <c:v>15174.5</c:v>
                </c:pt>
                <c:pt idx="98">
                  <c:v>15174.5</c:v>
                </c:pt>
                <c:pt idx="99">
                  <c:v>15174.5</c:v>
                </c:pt>
                <c:pt idx="100">
                  <c:v>15174.5</c:v>
                </c:pt>
                <c:pt idx="101">
                  <c:v>16143</c:v>
                </c:pt>
                <c:pt idx="102">
                  <c:v>18175</c:v>
                </c:pt>
                <c:pt idx="103">
                  <c:v>18175</c:v>
                </c:pt>
                <c:pt idx="104">
                  <c:v>18308</c:v>
                </c:pt>
              </c:numCache>
            </c:numRef>
          </c:xVal>
          <c:yVal>
            <c:numRef>
              <c:f>Active!$U$21:$U$125</c:f>
              <c:numCache>
                <c:formatCode>General</c:formatCode>
                <c:ptCount val="105"/>
                <c:pt idx="15">
                  <c:v>1.5169999998761341E-2</c:v>
                </c:pt>
                <c:pt idx="26">
                  <c:v>2.0129999997152481E-2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90-43A8-B42A-94D849E86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8504"/>
        <c:axId val="1"/>
      </c:scatterChart>
      <c:valAx>
        <c:axId val="712988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895835781721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238805970149252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85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104493281623378"/>
          <c:y val="0.91291543512015949"/>
          <c:w val="0.71194076859795519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27201058112767"/>
          <c:y val="0.22822889753688513"/>
          <c:w val="0.82318038921775549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(2)'!$H$20:$H$20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79-441C-96A6-CF2B9E6D14AE}"/>
            </c:ext>
          </c:extLst>
        </c:ser>
        <c:ser>
          <c:idx val="1"/>
          <c:order val="1"/>
          <c:tx>
            <c:strRef>
              <c:f>'A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(2)'!$I$21:$I$27</c:f>
              <c:numCache>
                <c:formatCode>General</c:formatCode>
                <c:ptCount val="7"/>
                <c:pt idx="1">
                  <c:v>9.7199999945587479E-3</c:v>
                </c:pt>
                <c:pt idx="2">
                  <c:v>3.7799999998242129E-2</c:v>
                </c:pt>
                <c:pt idx="3">
                  <c:v>5.8859999997366685E-2</c:v>
                </c:pt>
                <c:pt idx="4">
                  <c:v>8.1859999998414423E-2</c:v>
                </c:pt>
                <c:pt idx="6">
                  <c:v>9.435999999550404E-2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D79-441C-96A6-CF2B9E6D14AE}"/>
            </c:ext>
          </c:extLst>
        </c:ser>
        <c:ser>
          <c:idx val="2"/>
          <c:order val="2"/>
          <c:tx>
            <c:strRef>
              <c:f>'A (2)'!$J$20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(2)'!$J$21:$J$27</c:f>
              <c:numCache>
                <c:formatCode>General</c:formatCode>
                <c:ptCount val="7"/>
                <c:pt idx="5">
                  <c:v>9.7639999999955762E-2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D79-441C-96A6-CF2B9E6D14AE}"/>
            </c:ext>
          </c:extLst>
        </c:ser>
        <c:ser>
          <c:idx val="3"/>
          <c:order val="3"/>
          <c:tx>
            <c:strRef>
              <c:f>'A (2)'!$K$20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D79-441C-96A6-CF2B9E6D14AE}"/>
            </c:ext>
          </c:extLst>
        </c:ser>
        <c:ser>
          <c:idx val="4"/>
          <c:order val="4"/>
          <c:tx>
            <c:strRef>
              <c:f>'A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D79-441C-96A6-CF2B9E6D14AE}"/>
            </c:ext>
          </c:extLst>
        </c:ser>
        <c:ser>
          <c:idx val="5"/>
          <c:order val="5"/>
          <c:tx>
            <c:strRef>
              <c:f>'A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D79-441C-96A6-CF2B9E6D14AE}"/>
            </c:ext>
          </c:extLst>
        </c:ser>
        <c:ser>
          <c:idx val="6"/>
          <c:order val="6"/>
          <c:tx>
            <c:strRef>
              <c:f>'A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D79-441C-96A6-CF2B9E6D14AE}"/>
            </c:ext>
          </c:extLst>
        </c:ser>
        <c:ser>
          <c:idx val="7"/>
          <c:order val="7"/>
          <c:tx>
            <c:strRef>
              <c:f>'A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(2)'!$F$21:$F$27</c:f>
              <c:numCache>
                <c:formatCode>General</c:formatCode>
                <c:ptCount val="7"/>
                <c:pt idx="0">
                  <c:v>0</c:v>
                </c:pt>
                <c:pt idx="1">
                  <c:v>2436</c:v>
                </c:pt>
                <c:pt idx="2">
                  <c:v>4177.5</c:v>
                </c:pt>
                <c:pt idx="3">
                  <c:v>7180.5</c:v>
                </c:pt>
                <c:pt idx="4">
                  <c:v>10603</c:v>
                </c:pt>
                <c:pt idx="5">
                  <c:v>12219.5</c:v>
                </c:pt>
                <c:pt idx="6">
                  <c:v>12228</c:v>
                </c:pt>
              </c:numCache>
            </c:numRef>
          </c:xVal>
          <c:yVal>
            <c:numRef>
              <c:f>'A (2)'!$O$21:$O$27</c:f>
              <c:numCache>
                <c:formatCode>General</c:formatCode>
                <c:ptCount val="7"/>
                <c:pt idx="0">
                  <c:v>5.5005139280308868E-3</c:v>
                </c:pt>
                <c:pt idx="1">
                  <c:v>2.3423577844678134E-2</c:v>
                </c:pt>
                <c:pt idx="2">
                  <c:v>3.6236802725975827E-2</c:v>
                </c:pt>
                <c:pt idx="3">
                  <c:v>5.8331614278394416E-2</c:v>
                </c:pt>
                <c:pt idx="4">
                  <c:v>8.3512930474915426E-2</c:v>
                </c:pt>
                <c:pt idx="5">
                  <c:v>9.5406457905646253E-2</c:v>
                </c:pt>
                <c:pt idx="6">
                  <c:v>9.5468997332284797E-2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D79-441C-96A6-CF2B9E6D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3012776"/>
        <c:axId val="1"/>
      </c:scatterChart>
      <c:valAx>
        <c:axId val="71301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1162109565427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30127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465097323458638"/>
          <c:y val="0.91591875339906836"/>
          <c:w val="0.88410166411219404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KM UMa - O-C Diagr.</a:t>
            </a:r>
          </a:p>
        </c:rich>
      </c:tx>
      <c:layout>
        <c:manualLayout>
          <c:xMode val="edge"/>
          <c:yMode val="edge"/>
          <c:x val="0.37295722135773146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3086237206188"/>
          <c:y val="0.22822889753688513"/>
          <c:w val="0.80534976706863437"/>
          <c:h val="0.5555571847937335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(3)'!$H$20:$H$20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(3)'!$H$21:$H$27</c:f>
              <c:numCache>
                <c:formatCode>General</c:formatCode>
                <c:ptCount val="7"/>
                <c:pt idx="0">
                  <c:v>-5.5005139292916283E-3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8BD-4304-BC9E-1A81E9FB34A1}"/>
            </c:ext>
          </c:extLst>
        </c:ser>
        <c:ser>
          <c:idx val="1"/>
          <c:order val="1"/>
          <c:tx>
            <c:strRef>
              <c:f>'A (3)'!$I$20:$I$20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(3)'!$I$21:$I$27</c:f>
              <c:numCache>
                <c:formatCode>General</c:formatCode>
                <c:ptCount val="7"/>
                <c:pt idx="1">
                  <c:v>-1.3703577846172266E-2</c:v>
                </c:pt>
                <c:pt idx="2">
                  <c:v>1.5631972710252739E-3</c:v>
                </c:pt>
                <c:pt idx="3">
                  <c:v>5.2838571718893945E-4</c:v>
                </c:pt>
                <c:pt idx="4">
                  <c:v>-1.652930470299907E-3</c:v>
                </c:pt>
                <c:pt idx="6">
                  <c:v>-1.1089973340858705E-3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8BD-4304-BC9E-1A81E9FB34A1}"/>
            </c:ext>
          </c:extLst>
        </c:ser>
        <c:ser>
          <c:idx val="2"/>
          <c:order val="2"/>
          <c:tx>
            <c:strRef>
              <c:f>'A (3)'!$J$20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(3)'!$J$21:$J$27</c:f>
              <c:numCache>
                <c:formatCode>General</c:formatCode>
                <c:ptCount val="7"/>
                <c:pt idx="5">
                  <c:v>2.2335420944727957E-3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8BD-4304-BC9E-1A81E9FB34A1}"/>
            </c:ext>
          </c:extLst>
        </c:ser>
        <c:ser>
          <c:idx val="3"/>
          <c:order val="3"/>
          <c:tx>
            <c:strRef>
              <c:f>'A (3)'!$K$20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8BD-4304-BC9E-1A81E9FB34A1}"/>
            </c:ext>
          </c:extLst>
        </c:ser>
        <c:ser>
          <c:idx val="4"/>
          <c:order val="4"/>
          <c:tx>
            <c:strRef>
              <c:f>'A (3)'!$L$20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8BD-4304-BC9E-1A81E9FB34A1}"/>
            </c:ext>
          </c:extLst>
        </c:ser>
        <c:ser>
          <c:idx val="5"/>
          <c:order val="5"/>
          <c:tx>
            <c:strRef>
              <c:f>'A (3)'!$M$20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8BD-4304-BC9E-1A81E9FB34A1}"/>
            </c:ext>
          </c:extLst>
        </c:ser>
        <c:ser>
          <c:idx val="6"/>
          <c:order val="6"/>
          <c:tx>
            <c:strRef>
              <c:f>'A (3)'!$N$20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8BD-4304-BC9E-1A81E9FB34A1}"/>
            </c:ext>
          </c:extLst>
        </c:ser>
        <c:ser>
          <c:idx val="7"/>
          <c:order val="7"/>
          <c:tx>
            <c:strRef>
              <c:f>'A (3)'!$O$20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 (3)'!$F$21:$F$27</c:f>
              <c:numCache>
                <c:formatCode>General</c:formatCode>
                <c:ptCount val="7"/>
                <c:pt idx="0">
                  <c:v>-12228</c:v>
                </c:pt>
                <c:pt idx="1">
                  <c:v>-9792</c:v>
                </c:pt>
                <c:pt idx="2">
                  <c:v>-8050.5</c:v>
                </c:pt>
                <c:pt idx="3">
                  <c:v>-5047.5</c:v>
                </c:pt>
                <c:pt idx="4">
                  <c:v>-1625</c:v>
                </c:pt>
                <c:pt idx="5">
                  <c:v>-8.5</c:v>
                </c:pt>
                <c:pt idx="6">
                  <c:v>0</c:v>
                </c:pt>
              </c:numCache>
            </c:numRef>
          </c:xVal>
          <c:yVal>
            <c:numRef>
              <c:f>'A (3)'!$O$21:$O$27</c:f>
              <c:numCache>
                <c:formatCode>General</c:formatCode>
                <c:ptCount val="7"/>
                <c:pt idx="0">
                  <c:v>-5.0762117072922442E-12</c:v>
                </c:pt>
                <c:pt idx="1">
                  <c:v>-3.4852752003659005E-12</c:v>
                </c:pt>
                <c:pt idx="2">
                  <c:v>-2.3479123404265613E-12</c:v>
                </c:pt>
                <c:pt idx="3">
                  <c:v>-3.8667164654322287E-13</c:v>
                </c:pt>
                <c:pt idx="4">
                  <c:v>1.8485418981839585E-12</c:v>
                </c:pt>
                <c:pt idx="5">
                  <c:v>2.9042680326036778E-12</c:v>
                </c:pt>
                <c:pt idx="6">
                  <c:v>2.9098193299390121E-12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8BD-4304-BC9E-1A81E9FB3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987192"/>
        <c:axId val="1"/>
      </c:scatterChart>
      <c:valAx>
        <c:axId val="712987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5974736070326"/>
              <c:y val="0.864867387072111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1441567551803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298719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67920503250616"/>
          <c:y val="0.91591875339906836"/>
          <c:w val="0.88112989591011381"/>
          <c:h val="0.975979128735034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171450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4CCCE0-6AF3-FBB9-1CB8-D43929AC47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3074" name="Chart 1">
          <a:extLst>
            <a:ext uri="{FF2B5EF4-FFF2-40B4-BE49-F238E27FC236}">
              <a16:creationId xmlns:a16="http://schemas.microsoft.com/office/drawing/2014/main" id="{60969038-9045-3CAA-AB79-D1C6019414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4098" name="Chart 1">
          <a:extLst>
            <a:ext uri="{FF2B5EF4-FFF2-40B4-BE49-F238E27FC236}">
              <a16:creationId xmlns:a16="http://schemas.microsoft.com/office/drawing/2014/main" id="{5AB95321-92FF-EA66-048A-8F715F9079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bav-astro.de/sfs/BAVM_link.php?BAVMnr=228" TargetMode="External"/><Relationship Id="rId26" Type="http://schemas.openxmlformats.org/officeDocument/2006/relationships/hyperlink" Target="http://var.astro.cz/oejv/issues/oejv0160.pdf" TargetMode="External"/><Relationship Id="rId39" Type="http://schemas.openxmlformats.org/officeDocument/2006/relationships/hyperlink" Target="http://vsolj.cetus-net.org/vsoljno53.pdf" TargetMode="External"/><Relationship Id="rId3" Type="http://schemas.openxmlformats.org/officeDocument/2006/relationships/hyperlink" Target="http://www.bav-astro.de/sfs/BAVM_link.php?BAVMnr=209" TargetMode="External"/><Relationship Id="rId21" Type="http://schemas.openxmlformats.org/officeDocument/2006/relationships/hyperlink" Target="http://var.astro.cz/oejv/issues/oejv0160.pdf" TargetMode="External"/><Relationship Id="rId34" Type="http://schemas.openxmlformats.org/officeDocument/2006/relationships/hyperlink" Target="http://vsolj.cetus-net.org/no42.pdf" TargetMode="External"/><Relationship Id="rId42" Type="http://schemas.openxmlformats.org/officeDocument/2006/relationships/hyperlink" Target="http://vsolj.cetus-net.org/vsoljno55.pdf" TargetMode="External"/><Relationship Id="rId47" Type="http://schemas.openxmlformats.org/officeDocument/2006/relationships/hyperlink" Target="http://vsolj.cetus-net.org/vsoljno56.pdf" TargetMode="External"/><Relationship Id="rId50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974" TargetMode="External"/><Relationship Id="rId12" Type="http://schemas.openxmlformats.org/officeDocument/2006/relationships/hyperlink" Target="http://var.astro.cz/oejv/issues/oejv0160.pdf" TargetMode="External"/><Relationship Id="rId17" Type="http://schemas.openxmlformats.org/officeDocument/2006/relationships/hyperlink" Target="http://www.bav-astro.de/sfs/BAVM_link.php?BAVMnr=231" TargetMode="External"/><Relationship Id="rId25" Type="http://schemas.openxmlformats.org/officeDocument/2006/relationships/hyperlink" Target="http://var.astro.cz/oejv/issues/oejv0160.pdf" TargetMode="External"/><Relationship Id="rId33" Type="http://schemas.openxmlformats.org/officeDocument/2006/relationships/hyperlink" Target="http://www.konkoly.hu/cgi-bin/IBVS?6131" TargetMode="External"/><Relationship Id="rId38" Type="http://schemas.openxmlformats.org/officeDocument/2006/relationships/hyperlink" Target="http://vsolj.cetus-net.org/vsoljno51.pdf" TargetMode="External"/><Relationship Id="rId46" Type="http://schemas.openxmlformats.org/officeDocument/2006/relationships/hyperlink" Target="http://vsolj.cetus-net.org/vsoljno56.pdf" TargetMode="External"/><Relationship Id="rId2" Type="http://schemas.openxmlformats.org/officeDocument/2006/relationships/hyperlink" Target="http://www.bav-astro.de/sfs/BAVM_link.php?BAVMnr=201" TargetMode="External"/><Relationship Id="rId16" Type="http://schemas.openxmlformats.org/officeDocument/2006/relationships/hyperlink" Target="http://www.konkoly.hu/cgi-bin/IBVS?6018" TargetMode="External"/><Relationship Id="rId20" Type="http://schemas.openxmlformats.org/officeDocument/2006/relationships/hyperlink" Target="http://var.astro.cz/oejv/issues/oejv0160.pdf" TargetMode="External"/><Relationship Id="rId29" Type="http://schemas.openxmlformats.org/officeDocument/2006/relationships/hyperlink" Target="http://www.konkoly.hu/cgi-bin/IBVS?6029" TargetMode="External"/><Relationship Id="rId41" Type="http://schemas.openxmlformats.org/officeDocument/2006/relationships/hyperlink" Target="http://vsolj.cetus-net.org/vsoljno55.pdf" TargetMode="External"/><Relationship Id="rId54" Type="http://schemas.openxmlformats.org/officeDocument/2006/relationships/hyperlink" Target="http://vsolj.cetus-net.org/vsoljno59.pdf" TargetMode="External"/><Relationship Id="rId1" Type="http://schemas.openxmlformats.org/officeDocument/2006/relationships/hyperlink" Target="http://www.konkoly.hu/cgi-bin/IBVS?5603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var.astro.cz/oejv/issues/oejv0160.pdf" TargetMode="External"/><Relationship Id="rId24" Type="http://schemas.openxmlformats.org/officeDocument/2006/relationships/hyperlink" Target="http://var.astro.cz/oejv/issues/oejv0160.pdf" TargetMode="External"/><Relationship Id="rId32" Type="http://schemas.openxmlformats.org/officeDocument/2006/relationships/hyperlink" Target="http://var.astro.cz/oejv/issues/oejv0160.pdf" TargetMode="External"/><Relationship Id="rId37" Type="http://schemas.openxmlformats.org/officeDocument/2006/relationships/hyperlink" Target="http://vsolj.cetus-net.org/no48.pdf" TargetMode="External"/><Relationship Id="rId40" Type="http://schemas.openxmlformats.org/officeDocument/2006/relationships/hyperlink" Target="http://vsolj.cetus-net.org/vsoljno53.pdf" TargetMode="External"/><Relationship Id="rId45" Type="http://schemas.openxmlformats.org/officeDocument/2006/relationships/hyperlink" Target="http://vsolj.cetus-net.org/vsoljno56.pdf" TargetMode="External"/><Relationship Id="rId53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www.bav-astro.de/sfs/BAVM_link.php?BAVMnr=214" TargetMode="External"/><Relationship Id="rId15" Type="http://schemas.openxmlformats.org/officeDocument/2006/relationships/hyperlink" Target="http://www.konkoly.hu/cgi-bin/IBVS?5992" TargetMode="External"/><Relationship Id="rId23" Type="http://schemas.openxmlformats.org/officeDocument/2006/relationships/hyperlink" Target="http://var.astro.cz/oejv/issues/oejv0160.pdf" TargetMode="External"/><Relationship Id="rId28" Type="http://schemas.openxmlformats.org/officeDocument/2006/relationships/hyperlink" Target="http://www.konkoly.hu/cgi-bin/IBVS?6050" TargetMode="External"/><Relationship Id="rId36" Type="http://schemas.openxmlformats.org/officeDocument/2006/relationships/hyperlink" Target="http://www.bav-astro.de/sfs/BAVM_link.php?BAVMnr=178" TargetMode="External"/><Relationship Id="rId49" Type="http://schemas.openxmlformats.org/officeDocument/2006/relationships/hyperlink" Target="http://var.astro.cz/oejv/issues/oejv0160.pdf" TargetMode="External"/><Relationship Id="rId10" Type="http://schemas.openxmlformats.org/officeDocument/2006/relationships/hyperlink" Target="http://www.konkoly.hu/cgi-bin/IBVS?5992" TargetMode="External"/><Relationship Id="rId19" Type="http://schemas.openxmlformats.org/officeDocument/2006/relationships/hyperlink" Target="http://www.konkoly.hu/cgi-bin/IBVS?6029" TargetMode="External"/><Relationship Id="rId31" Type="http://schemas.openxmlformats.org/officeDocument/2006/relationships/hyperlink" Target="http://var.astro.cz/oejv/issues/oejv0160.pdf" TargetMode="External"/><Relationship Id="rId44" Type="http://schemas.openxmlformats.org/officeDocument/2006/relationships/hyperlink" Target="http://vsolj.cetus-net.org/vsoljno55.pdf" TargetMode="External"/><Relationship Id="rId52" Type="http://schemas.openxmlformats.org/officeDocument/2006/relationships/hyperlink" Target="http://var.astro.cz/oejv/issues/oejv0160.pdf" TargetMode="External"/><Relationship Id="rId4" Type="http://schemas.openxmlformats.org/officeDocument/2006/relationships/hyperlink" Target="http://www.konkoly.hu/cgi-bin/IBVS?5938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var.astro.cz/oejv/issues/oejv0160.pdf" TargetMode="External"/><Relationship Id="rId22" Type="http://schemas.openxmlformats.org/officeDocument/2006/relationships/hyperlink" Target="http://var.astro.cz/oejv/issues/oejv0160.pdf" TargetMode="External"/><Relationship Id="rId27" Type="http://schemas.openxmlformats.org/officeDocument/2006/relationships/hyperlink" Target="http://var.astro.cz/oejv/issues/oejv0160.pdf" TargetMode="External"/><Relationship Id="rId30" Type="http://schemas.openxmlformats.org/officeDocument/2006/relationships/hyperlink" Target="http://var.astro.cz/oejv/issues/oejv0160.pdf" TargetMode="External"/><Relationship Id="rId35" Type="http://schemas.openxmlformats.org/officeDocument/2006/relationships/hyperlink" Target="http://vsolj.cetus-net.org/no42.pdf" TargetMode="External"/><Relationship Id="rId43" Type="http://schemas.openxmlformats.org/officeDocument/2006/relationships/hyperlink" Target="http://vsolj.cetus-net.org/vsoljno55.pdf" TargetMode="External"/><Relationship Id="rId48" Type="http://schemas.openxmlformats.org/officeDocument/2006/relationships/hyperlink" Target="http://var.astro.cz/oejv/issues/oejv0160.pdf" TargetMode="External"/><Relationship Id="rId8" Type="http://schemas.openxmlformats.org/officeDocument/2006/relationships/hyperlink" Target="http://www.konkoly.hu/cgi-bin/IBVS?5966" TargetMode="External"/><Relationship Id="rId51" Type="http://schemas.openxmlformats.org/officeDocument/2006/relationships/hyperlink" Target="http://var.astro.cz/oejv/issues/oejv016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8"/>
  <sheetViews>
    <sheetView tabSelected="1" workbookViewId="0">
      <pane xSplit="14" ySplit="22" topLeftCell="O113" activePane="bottomRight" state="frozen"/>
      <selection pane="topRight" activeCell="O1" sqref="O1"/>
      <selection pane="bottomLeft" activeCell="A23" sqref="A23"/>
      <selection pane="bottomRight" activeCell="F13" sqref="F13"/>
    </sheetView>
  </sheetViews>
  <sheetFormatPr defaultColWidth="10.28515625" defaultRowHeight="12.75"/>
  <cols>
    <col min="1" max="1" width="18.5703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.42578125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A5" s="7" t="s">
        <v>4</v>
      </c>
      <c r="B5"/>
      <c r="C5" s="8">
        <v>-9.5</v>
      </c>
      <c r="D5" t="s">
        <v>5</v>
      </c>
    </row>
    <row r="6" spans="1:8">
      <c r="A6" s="4" t="s">
        <v>6</v>
      </c>
    </row>
    <row r="7" spans="1:8">
      <c r="A7" s="1" t="s">
        <v>7</v>
      </c>
      <c r="C7" s="1">
        <f>C4</f>
        <v>52500.203000000001</v>
      </c>
    </row>
    <row r="8" spans="1:8">
      <c r="A8" s="1" t="s">
        <v>8</v>
      </c>
      <c r="C8" s="1">
        <f>D4</f>
        <v>0.35186000000000001</v>
      </c>
      <c r="D8" s="9" t="s">
        <v>9</v>
      </c>
    </row>
    <row r="9" spans="1:8">
      <c r="A9" s="10" t="s">
        <v>10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INTERCEPT(INDIRECT($D$9):G979,INDIRECT($C$9):F979)</f>
        <v>8.8652815129899379E-3</v>
      </c>
      <c r="D11" s="3"/>
      <c r="E11"/>
    </row>
    <row r="12" spans="1:8">
      <c r="A12" t="s">
        <v>14</v>
      </c>
      <c r="B12"/>
      <c r="C12" s="15">
        <f ca="1">SLOPE(INDIRECT($D$9):G979,INDIRECT($C$9):F979)</f>
        <v>-6.2584395265950757E-7</v>
      </c>
      <c r="D12" s="3"/>
      <c r="E12"/>
    </row>
    <row r="13" spans="1:8">
      <c r="A13" t="s">
        <v>15</v>
      </c>
      <c r="B13"/>
      <c r="C13" s="3" t="s">
        <v>16</v>
      </c>
    </row>
    <row r="14" spans="1:8">
      <c r="A14"/>
      <c r="B14"/>
      <c r="C14"/>
    </row>
    <row r="15" spans="1:8">
      <c r="A15" s="16" t="s">
        <v>17</v>
      </c>
      <c r="B15"/>
      <c r="C15" s="17">
        <f ca="1">(C7+C11)+(C8+C12)*INT(MAX(F21:F3520))</f>
        <v>59715.440191725414</v>
      </c>
      <c r="E15" s="10" t="s">
        <v>18</v>
      </c>
      <c r="F15" s="8">
        <v>1</v>
      </c>
    </row>
    <row r="16" spans="1:8">
      <c r="A16" s="16" t="s">
        <v>19</v>
      </c>
      <c r="B16"/>
      <c r="C16" s="17">
        <f ca="1">+C8+C12</f>
        <v>0.35185937415604734</v>
      </c>
      <c r="E16" s="10" t="s">
        <v>20</v>
      </c>
      <c r="F16" s="15">
        <f ca="1">NOW()+15018.5+$C$5/24</f>
        <v>60178.833407523147</v>
      </c>
    </row>
    <row r="17" spans="1:21">
      <c r="A17" s="10" t="s">
        <v>21</v>
      </c>
      <c r="B17"/>
      <c r="C17">
        <f>COUNT(C21:C2178)</f>
        <v>108</v>
      </c>
      <c r="E17" s="10" t="s">
        <v>22</v>
      </c>
      <c r="F17" s="15">
        <f ca="1">ROUND(2*(F16-$C$7)/$C$8,0)/2+F15</f>
        <v>21824</v>
      </c>
    </row>
    <row r="18" spans="1:21">
      <c r="A18" s="16" t="s">
        <v>23</v>
      </c>
      <c r="B18"/>
      <c r="C18" s="18">
        <f ca="1">+C15</f>
        <v>59715.440191725414</v>
      </c>
      <c r="D18" s="19">
        <f ca="1">+C16</f>
        <v>0.35185937415604734</v>
      </c>
      <c r="E18" s="10" t="s">
        <v>24</v>
      </c>
      <c r="F18" s="13">
        <f ca="1">ROUND(2*(F16-$C$15)/$C$16,0)/2+F15</f>
        <v>1318</v>
      </c>
    </row>
    <row r="19" spans="1:21">
      <c r="E19" s="10" t="s">
        <v>25</v>
      </c>
      <c r="F19" s="20">
        <f ca="1">+$C$15+$C$16*F18-15018.5-$C$5/24</f>
        <v>45161.086680196422</v>
      </c>
    </row>
    <row r="20" spans="1:21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33</v>
      </c>
      <c r="I20" s="21" t="s">
        <v>34</v>
      </c>
      <c r="J20" s="21" t="s">
        <v>35</v>
      </c>
      <c r="K20" s="21" t="s">
        <v>36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  <c r="U20" s="22" t="s">
        <v>43</v>
      </c>
    </row>
    <row r="21" spans="1:21">
      <c r="A21" s="23" t="s">
        <v>44</v>
      </c>
      <c r="B21" s="24" t="s">
        <v>45</v>
      </c>
      <c r="C21" s="23">
        <v>52500.203000000001</v>
      </c>
      <c r="D21" s="25"/>
      <c r="E21" s="1">
        <f>+(C21-C$7)/C$8</f>
        <v>0</v>
      </c>
      <c r="F21" s="1">
        <f>ROUND(2*E21,0)/2</f>
        <v>0</v>
      </c>
      <c r="G21" s="1">
        <f>+C21-(C$7+F21*C$8)</f>
        <v>0</v>
      </c>
      <c r="H21" s="1">
        <f>+G21</f>
        <v>0</v>
      </c>
      <c r="O21" s="1">
        <f ca="1">+C$11+C$12*$F21</f>
        <v>8.8652815129899379E-3</v>
      </c>
      <c r="Q21" s="84">
        <f>+C21-15018.5</f>
        <v>37481.703000000001</v>
      </c>
    </row>
    <row r="22" spans="1:21">
      <c r="A22" s="27" t="s">
        <v>46</v>
      </c>
      <c r="B22" s="28" t="s">
        <v>47</v>
      </c>
      <c r="C22" s="29">
        <v>52707.987200000003</v>
      </c>
      <c r="D22" s="30"/>
      <c r="E22" s="1">
        <f>+(C22-C$7)/C$8</f>
        <v>590.53089296879978</v>
      </c>
      <c r="F22" s="1">
        <f>ROUND(2*E22,0)/2</f>
        <v>590.5</v>
      </c>
      <c r="G22" s="1">
        <f>+C22-(C$7+F22*C$8)</f>
        <v>1.0869999998249114E-2</v>
      </c>
      <c r="K22" s="1">
        <f>+G22</f>
        <v>1.0869999998249114E-2</v>
      </c>
      <c r="O22" s="1">
        <f ca="1">+C$11+C$12*$F22</f>
        <v>8.4957206589444979E-3</v>
      </c>
      <c r="Q22" s="84">
        <f>+C22-15018.5</f>
        <v>37689.487200000003</v>
      </c>
    </row>
    <row r="23" spans="1:21">
      <c r="A23" s="27" t="s">
        <v>46</v>
      </c>
      <c r="B23" s="28" t="s">
        <v>45</v>
      </c>
      <c r="C23" s="29">
        <v>52708.154199999997</v>
      </c>
      <c r="D23" s="30"/>
      <c r="E23" s="1">
        <f>+(C23-C$7)/C$8</f>
        <v>591.00551355651646</v>
      </c>
      <c r="F23" s="1">
        <f>ROUND(2*E23,0)/2</f>
        <v>591</v>
      </c>
      <c r="G23" s="1">
        <f>+C23-(C$7+F23*C$8)</f>
        <v>1.9399999946472235E-3</v>
      </c>
      <c r="K23" s="1">
        <f>+G23</f>
        <v>1.9399999946472235E-3</v>
      </c>
      <c r="O23" s="1">
        <f ca="1">+C$11+C$12*$F23</f>
        <v>8.4954077369681687E-3</v>
      </c>
      <c r="Q23" s="84">
        <f>+C23-15018.5</f>
        <v>37689.654199999997</v>
      </c>
    </row>
    <row r="24" spans="1:21">
      <c r="A24" s="31" t="s">
        <v>48</v>
      </c>
      <c r="B24" s="32" t="s">
        <v>45</v>
      </c>
      <c r="C24" s="33">
        <v>53051.917999999998</v>
      </c>
      <c r="D24" s="31">
        <v>1E-3</v>
      </c>
      <c r="E24" s="1">
        <f>+(C24-C$7)/C$8</f>
        <v>1567.9957937816077</v>
      </c>
      <c r="F24" s="1">
        <f>ROUND(2*E24,0)/2</f>
        <v>1568</v>
      </c>
      <c r="G24" s="1">
        <f>+C24-(C$7+F24*C$8)</f>
        <v>-1.4800000062678009E-3</v>
      </c>
      <c r="K24" s="1">
        <f>+G24</f>
        <v>-1.4800000062678009E-3</v>
      </c>
      <c r="O24" s="1">
        <f ca="1">+C$11+C$12*$F24</f>
        <v>7.8839581952198298E-3</v>
      </c>
      <c r="Q24" s="84">
        <f>+C24-15018.5</f>
        <v>38033.417999999998</v>
      </c>
    </row>
    <row r="25" spans="1:21">
      <c r="A25" s="27" t="s">
        <v>49</v>
      </c>
      <c r="B25" s="28" t="s">
        <v>45</v>
      </c>
      <c r="C25" s="29">
        <v>53446.36</v>
      </c>
      <c r="D25" s="30"/>
      <c r="E25" s="1">
        <f>+(C25-C$7)/C$8</f>
        <v>2689.0155175353812</v>
      </c>
      <c r="F25" s="1">
        <f>ROUND(2*E25,0)/2</f>
        <v>2689</v>
      </c>
      <c r="G25" s="1">
        <f>+C25-(C$7+F25*C$8)</f>
        <v>5.4600000003119931E-3</v>
      </c>
      <c r="I25" s="1">
        <f>+G25</f>
        <v>5.4600000003119931E-3</v>
      </c>
      <c r="O25" s="1">
        <f ca="1">+C$11+C$12*$F25</f>
        <v>7.1823871242885223E-3</v>
      </c>
      <c r="Q25" s="84">
        <f>+C25-15018.5</f>
        <v>38427.86</v>
      </c>
    </row>
    <row r="26" spans="1:21">
      <c r="A26" s="23" t="s">
        <v>50</v>
      </c>
      <c r="B26" s="34"/>
      <c r="C26" s="23">
        <v>53446.360999999997</v>
      </c>
      <c r="D26" s="23">
        <v>1E-3</v>
      </c>
      <c r="E26" s="1">
        <f>+(C26-C$7)/C$8</f>
        <v>2689.018359574819</v>
      </c>
      <c r="F26" s="1">
        <f>ROUND(2*E26,0)/2</f>
        <v>2689</v>
      </c>
      <c r="G26" s="1">
        <f>+C26-(C$7+F26*C$8)</f>
        <v>6.4599999968777411E-3</v>
      </c>
      <c r="J26" s="1">
        <f>+G26</f>
        <v>6.4599999968777411E-3</v>
      </c>
      <c r="O26" s="1">
        <f ca="1">+C$11+C$12*$F26</f>
        <v>7.1823871242885223E-3</v>
      </c>
      <c r="Q26" s="84">
        <f>+C26-15018.5</f>
        <v>38427.860999999997</v>
      </c>
    </row>
    <row r="27" spans="1:21">
      <c r="A27" s="23" t="s">
        <v>51</v>
      </c>
      <c r="B27" s="24" t="s">
        <v>45</v>
      </c>
      <c r="C27" s="23">
        <v>54126.501499999998</v>
      </c>
      <c r="D27" s="23">
        <v>1E-4</v>
      </c>
      <c r="E27" s="1">
        <f>+(C27-C$7)/C$8</f>
        <v>4622.0044904223187</v>
      </c>
      <c r="F27" s="1">
        <f>ROUND(2*E27,0)/2</f>
        <v>4622</v>
      </c>
      <c r="G27" s="1">
        <f>+C27-(C$7+F27*C$8)</f>
        <v>1.5799999964656308E-3</v>
      </c>
      <c r="J27" s="1">
        <f>+G27</f>
        <v>1.5799999964656308E-3</v>
      </c>
      <c r="O27" s="1">
        <f ca="1">+C$11+C$12*$F27</f>
        <v>5.972630763797694E-3</v>
      </c>
      <c r="Q27" s="84">
        <f>+C27-15018.5</f>
        <v>39108.001499999998</v>
      </c>
      <c r="U27" s="35"/>
    </row>
    <row r="28" spans="1:21">
      <c r="A28" s="27" t="s">
        <v>52</v>
      </c>
      <c r="B28" s="28" t="s">
        <v>45</v>
      </c>
      <c r="C28" s="29">
        <v>54562.103600000002</v>
      </c>
      <c r="D28" s="30"/>
      <c r="E28" s="1">
        <f>+(C28-C$7)/C$8</f>
        <v>5860.0028420394501</v>
      </c>
      <c r="F28" s="1">
        <f>ROUND(2*E28,0)/2</f>
        <v>5860</v>
      </c>
      <c r="G28" s="1">
        <f>+C28-(C$7+F28*C$8)</f>
        <v>1.0000000038417056E-3</v>
      </c>
      <c r="K28" s="1">
        <f>+G28</f>
        <v>1.0000000038417056E-3</v>
      </c>
      <c r="O28" s="1">
        <f ca="1">+C$11+C$12*$F28</f>
        <v>5.1978359504052237E-3</v>
      </c>
      <c r="Q28" s="84">
        <f>+C28-15018.5</f>
        <v>39543.603600000002</v>
      </c>
    </row>
    <row r="29" spans="1:21">
      <c r="A29" s="31" t="s">
        <v>53</v>
      </c>
      <c r="B29" s="36" t="s">
        <v>45</v>
      </c>
      <c r="C29" s="37">
        <v>54847.4663</v>
      </c>
      <c r="D29" s="37">
        <v>2.9999999999999997E-4</v>
      </c>
      <c r="E29" s="1">
        <f>+(C29-C$7)/C$8</f>
        <v>6671.0148922867011</v>
      </c>
      <c r="F29" s="1">
        <f>ROUND(2*E29,0)/2</f>
        <v>6671</v>
      </c>
      <c r="G29" s="1">
        <f>+C29-(C$7+F29*C$8)</f>
        <v>5.2399999985937029E-3</v>
      </c>
      <c r="J29" s="1">
        <f>+G29</f>
        <v>5.2399999985937029E-3</v>
      </c>
      <c r="O29" s="1">
        <f ca="1">+C$11+C$12*$F29</f>
        <v>4.690276504798363E-3</v>
      </c>
      <c r="Q29" s="84">
        <f>+C29-15018.5</f>
        <v>39828.9663</v>
      </c>
      <c r="U29" s="35"/>
    </row>
    <row r="30" spans="1:21">
      <c r="A30" s="31" t="s">
        <v>54</v>
      </c>
      <c r="B30" s="36" t="s">
        <v>45</v>
      </c>
      <c r="C30" s="31">
        <v>54901.652300000002</v>
      </c>
      <c r="D30" s="31">
        <v>1E-4</v>
      </c>
      <c r="E30" s="1">
        <f>+(C30-C$7)/C$8</f>
        <v>6825.0136417893482</v>
      </c>
      <c r="F30" s="1">
        <f>ROUND(2*E30,0)/2</f>
        <v>6825</v>
      </c>
      <c r="G30" s="1">
        <f>+C30-(C$7+F30*C$8)</f>
        <v>4.8000000024330802E-3</v>
      </c>
      <c r="K30" s="1">
        <f>+G30</f>
        <v>4.8000000024330802E-3</v>
      </c>
      <c r="O30" s="1">
        <f ca="1">+C$11+C$12*$F30</f>
        <v>4.5938965360887984E-3</v>
      </c>
      <c r="Q30" s="84">
        <f>+C30-15018.5</f>
        <v>39883.152300000002</v>
      </c>
      <c r="U30" s="35"/>
    </row>
    <row r="31" spans="1:21">
      <c r="A31" s="31" t="s">
        <v>55</v>
      </c>
      <c r="B31" s="36" t="s">
        <v>45</v>
      </c>
      <c r="C31" s="31">
        <v>54921.355900000002</v>
      </c>
      <c r="D31" s="31">
        <v>1E-4</v>
      </c>
      <c r="E31" s="1">
        <f>+(C31-C$7)/C$8</f>
        <v>6881.01205024726</v>
      </c>
      <c r="F31" s="1">
        <f>ROUND(2*E31,0)/2</f>
        <v>6881</v>
      </c>
      <c r="G31" s="1">
        <f>+C31-(C$7+F31*C$8)</f>
        <v>4.2400000020279549E-3</v>
      </c>
      <c r="J31" s="1">
        <f>+G31</f>
        <v>4.2400000020279549E-3</v>
      </c>
      <c r="O31" s="1">
        <f ca="1">+C$11+C$12*$F31</f>
        <v>4.5588492747398665E-3</v>
      </c>
      <c r="Q31" s="84">
        <f>+C31-15018.5</f>
        <v>39902.855900000002</v>
      </c>
      <c r="U31" s="35"/>
    </row>
    <row r="32" spans="1:21">
      <c r="A32" s="31" t="s">
        <v>55</v>
      </c>
      <c r="B32" s="36" t="s">
        <v>45</v>
      </c>
      <c r="C32" s="31">
        <v>54931.560299999997</v>
      </c>
      <c r="D32" s="31">
        <v>1E-4</v>
      </c>
      <c r="E32" s="1">
        <f>+(C32-C$7)/C$8</f>
        <v>6910.0133575853915</v>
      </c>
      <c r="F32" s="1">
        <f>ROUND(2*E32,0)/2</f>
        <v>6910</v>
      </c>
      <c r="G32" s="1">
        <f>+C32-(C$7+F32*C$8)</f>
        <v>4.6999999976833351E-3</v>
      </c>
      <c r="J32" s="1">
        <f>+G32</f>
        <v>4.6999999976833351E-3</v>
      </c>
      <c r="O32" s="1">
        <f ca="1">+C$11+C$12*$F32</f>
        <v>4.5406998001127404E-3</v>
      </c>
      <c r="Q32" s="84">
        <f>+C32-15018.5</f>
        <v>39913.060299999997</v>
      </c>
      <c r="U32" s="35"/>
    </row>
    <row r="33" spans="1:21">
      <c r="A33" s="38" t="s">
        <v>56</v>
      </c>
      <c r="B33" s="24" t="s">
        <v>45</v>
      </c>
      <c r="C33" s="23">
        <v>54940.349199999997</v>
      </c>
      <c r="D33" s="23">
        <v>1E-4</v>
      </c>
      <c r="E33" s="1">
        <f>+(C33-C$7)/C$8</f>
        <v>6934.9917580855899</v>
      </c>
      <c r="F33" s="1">
        <f>ROUND(2*E33,0)/2</f>
        <v>6935</v>
      </c>
      <c r="G33" s="1">
        <f>+C33-(C$7+F33*C$8)</f>
        <v>-2.9000000067753717E-3</v>
      </c>
      <c r="K33" s="1">
        <f>+G33</f>
        <v>-2.9000000067753717E-3</v>
      </c>
      <c r="O33" s="1">
        <f ca="1">+C$11+C$12*$F33</f>
        <v>4.5250537012962531E-3</v>
      </c>
      <c r="Q33" s="84">
        <f>+C33-15018.5</f>
        <v>39921.849199999997</v>
      </c>
      <c r="U33" s="35"/>
    </row>
    <row r="34" spans="1:21">
      <c r="A34" s="38" t="s">
        <v>56</v>
      </c>
      <c r="B34" s="24" t="s">
        <v>45</v>
      </c>
      <c r="C34" s="23">
        <v>54951.257400000002</v>
      </c>
      <c r="D34" s="23">
        <v>1E-4</v>
      </c>
      <c r="E34" s="1">
        <f>+(C34-C$7)/C$8</f>
        <v>6965.9932927869067</v>
      </c>
      <c r="F34" s="1">
        <f>ROUND(2*E34,0)/2</f>
        <v>6966</v>
      </c>
      <c r="G34" s="1">
        <f>+C34-(C$7+F34*C$8)</f>
        <v>-2.3599999985890463E-3</v>
      </c>
      <c r="K34" s="1">
        <f>+G34</f>
        <v>-2.3599999985890463E-3</v>
      </c>
      <c r="O34" s="1">
        <f ca="1">+C$11+C$12*$F34</f>
        <v>4.5056525387638085E-3</v>
      </c>
      <c r="Q34" s="84">
        <f>+C34-15018.5</f>
        <v>39932.757400000002</v>
      </c>
      <c r="U34" s="35"/>
    </row>
    <row r="35" spans="1:21">
      <c r="A35" s="39" t="s">
        <v>57</v>
      </c>
      <c r="B35" s="34" t="s">
        <v>45</v>
      </c>
      <c r="C35" s="40">
        <v>55202.841800000002</v>
      </c>
      <c r="D35" s="40">
        <v>1E-4</v>
      </c>
      <c r="E35" s="1">
        <f>+(C35-C$7)/C$8</f>
        <v>7681.0060819644195</v>
      </c>
      <c r="F35" s="1">
        <f>ROUND(2*E35,0)/2</f>
        <v>7681</v>
      </c>
      <c r="G35" s="1">
        <f>+C35-(C$7+F35*C$8)</f>
        <v>2.1400000041467138E-3</v>
      </c>
      <c r="K35" s="1">
        <f>+G35</f>
        <v>2.1400000041467138E-3</v>
      </c>
      <c r="O35" s="1">
        <f ca="1">+C$11+C$12*$F35</f>
        <v>4.0581741126122601E-3</v>
      </c>
      <c r="Q35" s="84">
        <f>+C35-15018.5</f>
        <v>40184.341800000002</v>
      </c>
      <c r="U35" s="35"/>
    </row>
    <row r="36" spans="1:21">
      <c r="A36" s="41" t="s">
        <v>58</v>
      </c>
      <c r="B36" s="42"/>
      <c r="C36" s="23">
        <v>55267.773000000001</v>
      </c>
      <c r="D36" s="23">
        <v>1E-3</v>
      </c>
      <c r="E36" s="1">
        <f>+(C36-C$7)/C$8</f>
        <v>7865.5431137384176</v>
      </c>
      <c r="F36" s="1">
        <f>ROUND(2*E36,0)/2</f>
        <v>7865.5</v>
      </c>
      <c r="O36" s="1">
        <f ca="1">+C$11+C$12*$F36</f>
        <v>3.942705903346581E-3</v>
      </c>
      <c r="Q36" s="84">
        <f>+C36-15018.5</f>
        <v>40249.273000000001</v>
      </c>
      <c r="U36" s="35">
        <v>1.5169999998761341E-2</v>
      </c>
    </row>
    <row r="37" spans="1:21">
      <c r="A37" s="31" t="s">
        <v>59</v>
      </c>
      <c r="B37" s="36" t="s">
        <v>45</v>
      </c>
      <c r="C37" s="31">
        <v>55269.694799999997</v>
      </c>
      <c r="D37" s="31">
        <v>2.9999999999999997E-4</v>
      </c>
      <c r="E37" s="1">
        <f>+(C37-C$7)/C$8</f>
        <v>7871.0049451486275</v>
      </c>
      <c r="F37" s="1">
        <f>ROUND(2*E37,0)/2</f>
        <v>7871</v>
      </c>
      <c r="G37" s="1">
        <f>+C37-(C$7+F37*C$8)</f>
        <v>1.7399999924236909E-3</v>
      </c>
      <c r="K37" s="1">
        <f>+G37</f>
        <v>1.7399999924236909E-3</v>
      </c>
      <c r="O37" s="1">
        <f ca="1">+C$11+C$12*$F37</f>
        <v>3.9392637616069539E-3</v>
      </c>
      <c r="Q37" s="84">
        <f>+C37-15018.5</f>
        <v>40251.194799999997</v>
      </c>
      <c r="U37" s="35"/>
    </row>
    <row r="38" spans="1:21">
      <c r="A38" s="27" t="s">
        <v>60</v>
      </c>
      <c r="B38" s="28" t="s">
        <v>47</v>
      </c>
      <c r="C38" s="29">
        <v>55331.112000000001</v>
      </c>
      <c r="D38" s="30"/>
      <c r="E38" s="1">
        <f>+(C38-C$7)/C$8</f>
        <v>8045.5550503040968</v>
      </c>
      <c r="F38" s="1">
        <f>ROUND(2*E38,0)/2</f>
        <v>8045.5</v>
      </c>
      <c r="G38" s="1">
        <f>+C38-(C$7+F38*C$8)</f>
        <v>1.9370000001799781E-2</v>
      </c>
      <c r="K38" s="1">
        <f>+G38</f>
        <v>1.9370000001799781E-2</v>
      </c>
      <c r="O38" s="1">
        <f ca="1">+C$11+C$12*$F38</f>
        <v>3.8300539918678699E-3</v>
      </c>
      <c r="Q38" s="84">
        <f>+C38-15018.5</f>
        <v>40312.612000000001</v>
      </c>
    </row>
    <row r="39" spans="1:21">
      <c r="A39" s="27" t="s">
        <v>61</v>
      </c>
      <c r="B39" s="28" t="s">
        <v>45</v>
      </c>
      <c r="C39" s="29">
        <v>55575.112800000003</v>
      </c>
      <c r="D39" s="30"/>
      <c r="E39" s="1">
        <f>+(C39-C$7)/C$8</f>
        <v>8739.0149491274969</v>
      </c>
      <c r="F39" s="1">
        <f>ROUND(2*E39,0)/2</f>
        <v>8739</v>
      </c>
      <c r="G39" s="1">
        <f>+C39-(C$7+F39*C$8)</f>
        <v>5.2599999980884604E-3</v>
      </c>
      <c r="K39" s="1">
        <f>+G39</f>
        <v>5.2599999980884604E-3</v>
      </c>
      <c r="O39" s="1">
        <f ca="1">+C$11+C$12*$F39</f>
        <v>3.3960312106985011E-3</v>
      </c>
      <c r="Q39" s="84">
        <f>+C39-15018.5</f>
        <v>40556.612800000003</v>
      </c>
    </row>
    <row r="40" spans="1:21">
      <c r="A40" s="27" t="s">
        <v>61</v>
      </c>
      <c r="B40" s="28" t="s">
        <v>47</v>
      </c>
      <c r="C40" s="29">
        <v>55580.2183</v>
      </c>
      <c r="D40" s="30"/>
      <c r="E40" s="1">
        <f>+(C40-C$7)/C$8</f>
        <v>8753.5249815267416</v>
      </c>
      <c r="F40" s="1">
        <f>ROUND(2*E40,0)/2</f>
        <v>8753.5</v>
      </c>
      <c r="G40" s="1">
        <f>+C40-(C$7+F40*C$8)</f>
        <v>8.7899999998626299E-3</v>
      </c>
      <c r="K40" s="1">
        <f>+G40</f>
        <v>8.7899999998626299E-3</v>
      </c>
      <c r="O40" s="1">
        <f ca="1">+C$11+C$12*$F40</f>
        <v>3.386956473384938E-3</v>
      </c>
      <c r="Q40" s="84">
        <f>+C40-15018.5</f>
        <v>40561.7183</v>
      </c>
    </row>
    <row r="41" spans="1:21">
      <c r="A41" s="31" t="s">
        <v>62</v>
      </c>
      <c r="B41" s="36" t="s">
        <v>45</v>
      </c>
      <c r="C41" s="31">
        <v>55583.910100000001</v>
      </c>
      <c r="D41" s="31">
        <v>5.0000000000000001E-4</v>
      </c>
      <c r="E41" s="42">
        <f>+(C41-C$7)/C$8</f>
        <v>8764.0172227590501</v>
      </c>
      <c r="F41" s="1">
        <f>ROUND(2*E41,0)/2</f>
        <v>8764</v>
      </c>
      <c r="G41" s="1">
        <f>+C41-(C$7+F41*C$8)</f>
        <v>6.0599999997066334E-3</v>
      </c>
      <c r="K41" s="1">
        <f>+G41</f>
        <v>6.0599999997066334E-3</v>
      </c>
      <c r="O41" s="1">
        <f ca="1">+C$11+C$12*$F41</f>
        <v>3.3803851118820137E-3</v>
      </c>
      <c r="Q41" s="84">
        <f>+C41-15018.5</f>
        <v>40565.410100000001</v>
      </c>
      <c r="U41" s="35"/>
    </row>
    <row r="42" spans="1:21">
      <c r="A42" s="38" t="s">
        <v>63</v>
      </c>
      <c r="B42" s="24" t="s">
        <v>45</v>
      </c>
      <c r="C42" s="23">
        <v>55625.427029999999</v>
      </c>
      <c r="D42" s="23">
        <v>2.0000000000000001E-4</v>
      </c>
      <c r="E42" s="42">
        <f>+(C42-C$7)/C$8</f>
        <v>8882.0099755584542</v>
      </c>
      <c r="F42" s="1">
        <f>ROUND(2*E42,0)/2</f>
        <v>8882</v>
      </c>
      <c r="G42" s="1">
        <f>+C42-(C$7+F42*C$8)</f>
        <v>3.5099999950034544E-3</v>
      </c>
      <c r="K42" s="1">
        <f>+G42</f>
        <v>3.5099999950034544E-3</v>
      </c>
      <c r="O42" s="1">
        <f ca="1">+C$11+C$12*$F42</f>
        <v>3.3065355254681917E-3</v>
      </c>
      <c r="Q42" s="84">
        <f>+C42-15018.5</f>
        <v>40606.927029999999</v>
      </c>
    </row>
    <row r="43" spans="1:21">
      <c r="A43" s="38" t="s">
        <v>63</v>
      </c>
      <c r="B43" s="24" t="s">
        <v>45</v>
      </c>
      <c r="C43" s="23">
        <v>55625.427040000002</v>
      </c>
      <c r="D43" s="23">
        <v>2.0000000000000001E-4</v>
      </c>
      <c r="E43" s="42">
        <f>+(C43-C$7)/C$8</f>
        <v>8882.0100039788576</v>
      </c>
      <c r="F43" s="1">
        <f>ROUND(2*E43,0)/2</f>
        <v>8882</v>
      </c>
      <c r="G43" s="1">
        <f>+C43-(C$7+F43*C$8)</f>
        <v>3.5199999983888119E-3</v>
      </c>
      <c r="K43" s="1">
        <f>+G43</f>
        <v>3.5199999983888119E-3</v>
      </c>
      <c r="O43" s="1">
        <f ca="1">+C$11+C$12*$F43</f>
        <v>3.3065355254681917E-3</v>
      </c>
      <c r="Q43" s="84">
        <f>+C43-15018.5</f>
        <v>40606.927040000002</v>
      </c>
    </row>
    <row r="44" spans="1:21">
      <c r="A44" s="38" t="s">
        <v>63</v>
      </c>
      <c r="B44" s="24" t="s">
        <v>45</v>
      </c>
      <c r="C44" s="23">
        <v>55625.427100000001</v>
      </c>
      <c r="D44" s="23">
        <v>2.0000000000000001E-4</v>
      </c>
      <c r="E44" s="42">
        <f>+(C44-C$7)/C$8</f>
        <v>8882.0101745012198</v>
      </c>
      <c r="F44" s="1">
        <f>ROUND(2*E44,0)/2</f>
        <v>8882</v>
      </c>
      <c r="G44" s="1">
        <f>+C44-(C$7+F44*C$8)</f>
        <v>3.5799999968730845E-3</v>
      </c>
      <c r="K44" s="1">
        <f>+G44</f>
        <v>3.5799999968730845E-3</v>
      </c>
      <c r="O44" s="1">
        <f ca="1">+C$11+C$12*$F44</f>
        <v>3.3065355254681917E-3</v>
      </c>
      <c r="Q44" s="84">
        <f>+C44-15018.5</f>
        <v>40606.927100000001</v>
      </c>
    </row>
    <row r="45" spans="1:21">
      <c r="A45" s="38" t="s">
        <v>63</v>
      </c>
      <c r="B45" s="24" t="s">
        <v>45</v>
      </c>
      <c r="C45" s="23">
        <v>55625.427100000001</v>
      </c>
      <c r="D45" s="23">
        <v>2.0000000000000001E-4</v>
      </c>
      <c r="E45" s="42">
        <f>+(C45-C$7)/C$8</f>
        <v>8882.0101745012198</v>
      </c>
      <c r="F45" s="1">
        <f>ROUND(2*E45,0)/2</f>
        <v>8882</v>
      </c>
      <c r="G45" s="1">
        <f>+C45-(C$7+F45*C$8)</f>
        <v>3.5799999968730845E-3</v>
      </c>
      <c r="K45" s="1">
        <f>+G45</f>
        <v>3.5799999968730845E-3</v>
      </c>
      <c r="O45" s="1">
        <f ca="1">+C$11+C$12*$F45</f>
        <v>3.3065355254681917E-3</v>
      </c>
      <c r="Q45" s="84">
        <f>+C45-15018.5</f>
        <v>40606.927100000001</v>
      </c>
    </row>
    <row r="46" spans="1:21">
      <c r="A46" s="31" t="s">
        <v>62</v>
      </c>
      <c r="B46" s="36" t="s">
        <v>45</v>
      </c>
      <c r="C46" s="31">
        <v>55652.873899999999</v>
      </c>
      <c r="D46" s="31">
        <v>5.0000000000000001E-4</v>
      </c>
      <c r="E46" s="42">
        <f>+(C46-C$7)/C$8</f>
        <v>8960.0150628090632</v>
      </c>
      <c r="F46" s="1">
        <f>ROUND(2*E46,0)/2</f>
        <v>8960</v>
      </c>
      <c r="G46" s="1">
        <f>+C46-(C$7+F46*C$8)</f>
        <v>5.2999999970779754E-3</v>
      </c>
      <c r="K46" s="1">
        <f>+G46</f>
        <v>5.2999999970779754E-3</v>
      </c>
      <c r="O46" s="1">
        <f ca="1">+C$11+C$12*$F46</f>
        <v>3.2577196971607502E-3</v>
      </c>
      <c r="Q46" s="84">
        <f>+C46-15018.5</f>
        <v>40634.373899999999</v>
      </c>
      <c r="U46" s="35"/>
    </row>
    <row r="47" spans="1:21">
      <c r="A47" s="23" t="s">
        <v>64</v>
      </c>
      <c r="B47" s="24" t="s">
        <v>47</v>
      </c>
      <c r="C47" s="23">
        <v>55659.75</v>
      </c>
      <c r="D47" s="23">
        <v>0.01</v>
      </c>
      <c r="E47" s="42">
        <f>+(C47-C$7)/C$8</f>
        <v>8979.5572102540737</v>
      </c>
      <c r="F47" s="1">
        <f>ROUND(2*E47,0)/2</f>
        <v>8979.5</v>
      </c>
      <c r="O47" s="1">
        <f ca="1">+C$11+C$12*$F47</f>
        <v>3.24551574008389E-3</v>
      </c>
      <c r="Q47" s="84">
        <f>+C47-15018.5</f>
        <v>40641.25</v>
      </c>
      <c r="U47" s="35">
        <f>+C47-(C$7+F47*C$8)</f>
        <v>2.0129999997152481E-2</v>
      </c>
    </row>
    <row r="48" spans="1:21">
      <c r="A48" s="38" t="s">
        <v>65</v>
      </c>
      <c r="B48" s="24" t="s">
        <v>45</v>
      </c>
      <c r="C48" s="23">
        <v>55671.521000000001</v>
      </c>
      <c r="D48" s="23">
        <v>1E-4</v>
      </c>
      <c r="E48" s="42">
        <f>+(C48-C$7)/C$8</f>
        <v>9013.0108565906867</v>
      </c>
      <c r="F48" s="1">
        <f>ROUND(2*E48,0)/2</f>
        <v>9013</v>
      </c>
      <c r="G48" s="1">
        <f>+C48-(C$7+F48*C$8)</f>
        <v>3.8199999980861321E-3</v>
      </c>
      <c r="J48" s="1">
        <f>+G48</f>
        <v>3.8199999980861321E-3</v>
      </c>
      <c r="O48" s="1">
        <f ca="1">+C$11+C$12*$F48</f>
        <v>3.224549967669796E-3</v>
      </c>
      <c r="Q48" s="84">
        <f>+C48-15018.5</f>
        <v>40653.021000000001</v>
      </c>
    </row>
    <row r="49" spans="1:21">
      <c r="A49" s="38" t="s">
        <v>66</v>
      </c>
      <c r="B49" s="24" t="s">
        <v>45</v>
      </c>
      <c r="C49" s="23">
        <v>55692.275199999996</v>
      </c>
      <c r="D49" s="23">
        <v>1E-4</v>
      </c>
      <c r="E49" s="42">
        <f>+(C49-C$7)/C$8</f>
        <v>9071.9951116921366</v>
      </c>
      <c r="F49" s="1">
        <f>ROUND(2*E49,0)/2</f>
        <v>9072</v>
      </c>
      <c r="G49" s="1">
        <f>+C49-(C$7+F49*C$8)</f>
        <v>-1.7200000074808486E-3</v>
      </c>
      <c r="K49" s="1">
        <f>+G49</f>
        <v>-1.7200000074808486E-3</v>
      </c>
      <c r="O49" s="1">
        <f ca="1">+C$11+C$12*$F49</f>
        <v>3.1876251744628855E-3</v>
      </c>
      <c r="Q49" s="84">
        <f>+C49-15018.5</f>
        <v>40673.775199999996</v>
      </c>
      <c r="U49" s="35"/>
    </row>
    <row r="50" spans="1:21">
      <c r="A50" s="38" t="s">
        <v>67</v>
      </c>
      <c r="B50" s="24" t="s">
        <v>45</v>
      </c>
      <c r="C50" s="23">
        <v>55692.275199999996</v>
      </c>
      <c r="D50" s="23">
        <v>1E-4</v>
      </c>
      <c r="E50" s="42">
        <f>+(C50-C$7)/C$8</f>
        <v>9071.9951116921366</v>
      </c>
      <c r="F50" s="1">
        <f>ROUND(2*E50,0)/2</f>
        <v>9072</v>
      </c>
      <c r="G50" s="1">
        <f>+C50-(C$7+F50*C$8)</f>
        <v>-1.7200000074808486E-3</v>
      </c>
      <c r="K50" s="1">
        <f>+G50</f>
        <v>-1.7200000074808486E-3</v>
      </c>
      <c r="O50" s="1">
        <f ca="1">+C$11+C$12*$F50</f>
        <v>3.1876251744628855E-3</v>
      </c>
      <c r="Q50" s="84">
        <f>+C50-15018.5</f>
        <v>40673.775199999996</v>
      </c>
      <c r="U50" s="35"/>
    </row>
    <row r="51" spans="1:21">
      <c r="A51" s="38" t="s">
        <v>68</v>
      </c>
      <c r="B51" s="24" t="s">
        <v>45</v>
      </c>
      <c r="C51" s="23">
        <v>55942.453000000001</v>
      </c>
      <c r="D51" s="23">
        <v>1E-4</v>
      </c>
      <c r="E51" s="42">
        <f>+(C51-C$7)/C$8</f>
        <v>9783.0102881828007</v>
      </c>
      <c r="F51" s="1">
        <f>ROUND(2*E51,0)/2</f>
        <v>9783</v>
      </c>
      <c r="G51" s="1">
        <f>+C51-(C$7+F51*C$8)</f>
        <v>3.6200000031385571E-3</v>
      </c>
      <c r="J51" s="1">
        <f>+G51</f>
        <v>3.6200000031385571E-3</v>
      </c>
      <c r="O51" s="1">
        <f ca="1">+C$11+C$12*$F51</f>
        <v>2.742650124121975E-3</v>
      </c>
      <c r="Q51" s="84">
        <f>+C51-15018.5</f>
        <v>40923.953000000001</v>
      </c>
      <c r="U51" s="35"/>
    </row>
    <row r="52" spans="1:21">
      <c r="A52" s="27" t="s">
        <v>69</v>
      </c>
      <c r="B52" s="28" t="s">
        <v>47</v>
      </c>
      <c r="C52" s="29">
        <v>55963.032899999998</v>
      </c>
      <c r="D52" s="30"/>
      <c r="E52" s="1">
        <f>+(C52-C$7)/C$8</f>
        <v>9841.4991758085507</v>
      </c>
      <c r="F52" s="1">
        <f>ROUND(2*E52,0)/2</f>
        <v>9841.5</v>
      </c>
      <c r="G52" s="1">
        <f>+C52-(C$7+F52*C$8)</f>
        <v>-2.9000000358792022E-4</v>
      </c>
      <c r="K52" s="1">
        <f>+G52</f>
        <v>-2.9000000358792022E-4</v>
      </c>
      <c r="O52" s="1">
        <f ca="1">+C$11+C$12*$F52</f>
        <v>2.7060382528913945E-3</v>
      </c>
      <c r="Q52" s="84">
        <f>+C52-15018.5</f>
        <v>40944.532899999998</v>
      </c>
    </row>
    <row r="53" spans="1:21">
      <c r="A53" s="27" t="s">
        <v>69</v>
      </c>
      <c r="B53" s="28" t="s">
        <v>45</v>
      </c>
      <c r="C53" s="29">
        <v>55963.2137</v>
      </c>
      <c r="D53" s="30"/>
      <c r="E53" s="1">
        <f>+(C53-C$7)/C$8</f>
        <v>9842.0130165406663</v>
      </c>
      <c r="F53" s="1">
        <f>ROUND(2*E53,0)/2</f>
        <v>9842</v>
      </c>
      <c r="G53" s="1">
        <f>+C53-(C$7+F53*C$8)</f>
        <v>4.5800000007147901E-3</v>
      </c>
      <c r="K53" s="1">
        <f>+G53</f>
        <v>4.5800000007147901E-3</v>
      </c>
      <c r="O53" s="1">
        <f ca="1">+C$11+C$12*$F53</f>
        <v>2.7057253309150644E-3</v>
      </c>
      <c r="Q53" s="84">
        <f>+C53-15018.5</f>
        <v>40944.7137</v>
      </c>
    </row>
    <row r="54" spans="1:21">
      <c r="A54" s="23" t="s">
        <v>70</v>
      </c>
      <c r="B54" s="24" t="s">
        <v>45</v>
      </c>
      <c r="C54" s="23">
        <v>55968.8436</v>
      </c>
      <c r="D54" s="23">
        <v>2.0000000000000001E-4</v>
      </c>
      <c r="E54" s="1">
        <f>+(C54-C$7)/C$8</f>
        <v>9858.0134144261883</v>
      </c>
      <c r="F54" s="1">
        <f>ROUND(2*E54,0)/2</f>
        <v>9858</v>
      </c>
      <c r="G54" s="1">
        <f>+C54-(C$7+F54*C$8)</f>
        <v>4.7199999971780926E-3</v>
      </c>
      <c r="K54" s="1">
        <f>+G54</f>
        <v>4.7199999971780926E-3</v>
      </c>
      <c r="O54" s="1">
        <f ca="1">+C$11+C$12*$F54</f>
        <v>2.6957118276725121E-3</v>
      </c>
      <c r="Q54" s="84">
        <f>+C54-15018.5</f>
        <v>40950.3436</v>
      </c>
      <c r="U54" s="35"/>
    </row>
    <row r="55" spans="1:21">
      <c r="A55" s="27" t="s">
        <v>69</v>
      </c>
      <c r="B55" s="28" t="s">
        <v>47</v>
      </c>
      <c r="C55" s="29">
        <v>55978.1558</v>
      </c>
      <c r="D55" s="30"/>
      <c r="E55" s="1">
        <f>+(C55-C$7)/C$8</f>
        <v>9884.4790541692691</v>
      </c>
      <c r="F55" s="1">
        <f>ROUND(2*E55,0)/2</f>
        <v>9884.5</v>
      </c>
      <c r="G55" s="1">
        <f>+C55-(C$7+F55*C$8)</f>
        <v>-7.3699999993550591E-3</v>
      </c>
      <c r="K55" s="1">
        <f>+G55</f>
        <v>-7.3699999993550591E-3</v>
      </c>
      <c r="O55" s="1">
        <f ca="1">+C$11+C$12*$F55</f>
        <v>2.6791269629270354E-3</v>
      </c>
      <c r="Q55" s="84">
        <f>+C55-15018.5</f>
        <v>40959.6558</v>
      </c>
    </row>
    <row r="56" spans="1:21">
      <c r="A56" s="27" t="s">
        <v>69</v>
      </c>
      <c r="B56" s="28" t="s">
        <v>45</v>
      </c>
      <c r="C56" s="29">
        <v>55978.343200000003</v>
      </c>
      <c r="D56" s="30"/>
      <c r="E56" s="1">
        <f>+(C56-C$7)/C$8</f>
        <v>9885.0116523617398</v>
      </c>
      <c r="F56" s="1">
        <f>ROUND(2*E56,0)/2</f>
        <v>9885</v>
      </c>
      <c r="G56" s="1">
        <f>+C56-(C$7+F56*C$8)</f>
        <v>4.0999999982886948E-3</v>
      </c>
      <c r="K56" s="1">
        <f>+G56</f>
        <v>4.0999999982886948E-3</v>
      </c>
      <c r="O56" s="1">
        <f ca="1">+C$11+C$12*$F56</f>
        <v>2.6788140409507053E-3</v>
      </c>
      <c r="Q56" s="84">
        <f>+C56-15018.5</f>
        <v>40959.843200000003</v>
      </c>
    </row>
    <row r="57" spans="1:21">
      <c r="A57" s="38" t="s">
        <v>63</v>
      </c>
      <c r="B57" s="24" t="s">
        <v>47</v>
      </c>
      <c r="C57" s="23">
        <v>55989.421600000001</v>
      </c>
      <c r="D57" s="23">
        <v>2E-3</v>
      </c>
      <c r="E57" s="1">
        <f>+(C57-C$7)/C$8</f>
        <v>9916.496902177003</v>
      </c>
      <c r="F57" s="1">
        <f>ROUND(2*E57,0)/2</f>
        <v>9916.5</v>
      </c>
      <c r="G57" s="1">
        <f>+C57-(C$7+F57*C$8)</f>
        <v>-1.0899999979301356E-3</v>
      </c>
      <c r="K57" s="1">
        <f>+G57</f>
        <v>-1.0899999979301356E-3</v>
      </c>
      <c r="O57" s="1">
        <f ca="1">+C$11+C$12*$F57</f>
        <v>2.6590999564419307E-3</v>
      </c>
      <c r="Q57" s="84">
        <f>+C57-15018.5</f>
        <v>40970.921600000001</v>
      </c>
    </row>
    <row r="58" spans="1:21">
      <c r="A58" s="38" t="s">
        <v>63</v>
      </c>
      <c r="B58" s="24" t="s">
        <v>47</v>
      </c>
      <c r="C58" s="23">
        <v>55989.422070000001</v>
      </c>
      <c r="D58" s="23">
        <v>8.9999999999999998E-4</v>
      </c>
      <c r="E58" s="1">
        <f>+(C58-C$7)/C$8</f>
        <v>9916.4982379355406</v>
      </c>
      <c r="F58" s="1">
        <f>ROUND(2*E58,0)/2</f>
        <v>9916.5</v>
      </c>
      <c r="G58" s="1">
        <f>+C58-(C$7+F58*C$8)</f>
        <v>-6.1999999888939783E-4</v>
      </c>
      <c r="K58" s="1">
        <f>+G58</f>
        <v>-6.1999999888939783E-4</v>
      </c>
      <c r="O58" s="1">
        <f ca="1">+C$11+C$12*$F58</f>
        <v>2.6590999564419307E-3</v>
      </c>
      <c r="Q58" s="84">
        <f>+C58-15018.5</f>
        <v>40970.922070000001</v>
      </c>
    </row>
    <row r="59" spans="1:21">
      <c r="A59" s="38" t="s">
        <v>63</v>
      </c>
      <c r="B59" s="24" t="s">
        <v>47</v>
      </c>
      <c r="C59" s="23">
        <v>55989.422939999997</v>
      </c>
      <c r="D59" s="23">
        <v>8.9999999999999998E-4</v>
      </c>
      <c r="E59" s="1">
        <f>+(C59-C$7)/C$8</f>
        <v>9916.5007105098484</v>
      </c>
      <c r="F59" s="1">
        <f>ROUND(2*E59,0)/2</f>
        <v>9916.5</v>
      </c>
      <c r="G59" s="1">
        <f>+C59-(C$7+F59*C$8)</f>
        <v>2.499999973224476E-4</v>
      </c>
      <c r="K59" s="1">
        <f>+G59</f>
        <v>2.499999973224476E-4</v>
      </c>
      <c r="O59" s="1">
        <f ca="1">+C$11+C$12*$F59</f>
        <v>2.6590999564419307E-3</v>
      </c>
      <c r="Q59" s="84">
        <f>+C59-15018.5</f>
        <v>40970.922939999997</v>
      </c>
    </row>
    <row r="60" spans="1:21">
      <c r="A60" s="38" t="s">
        <v>63</v>
      </c>
      <c r="B60" s="24" t="s">
        <v>47</v>
      </c>
      <c r="C60" s="23">
        <v>55989.423450000002</v>
      </c>
      <c r="D60" s="23">
        <v>6.9999999999999999E-4</v>
      </c>
      <c r="E60" s="1">
        <f>+(C60-C$7)/C$8</f>
        <v>9916.5021599499814</v>
      </c>
      <c r="F60" s="1">
        <f>ROUND(2*E60,0)/2</f>
        <v>9916.5</v>
      </c>
      <c r="G60" s="1">
        <f>+C60-(C$7+F60*C$8)</f>
        <v>7.6000000262865797E-4</v>
      </c>
      <c r="K60" s="1">
        <f>+G60</f>
        <v>7.6000000262865797E-4</v>
      </c>
      <c r="O60" s="1">
        <f ca="1">+C$11+C$12*$F60</f>
        <v>2.6590999564419307E-3</v>
      </c>
      <c r="Q60" s="84">
        <f>+C60-15018.5</f>
        <v>40970.923450000002</v>
      </c>
    </row>
    <row r="61" spans="1:21">
      <c r="A61" s="38" t="s">
        <v>63</v>
      </c>
      <c r="B61" s="24" t="s">
        <v>45</v>
      </c>
      <c r="C61" s="23">
        <v>55993.4735</v>
      </c>
      <c r="D61" s="23">
        <v>1E-4</v>
      </c>
      <c r="E61" s="1">
        <f>+(C61-C$7)/C$8</f>
        <v>9928.0125618143538</v>
      </c>
      <c r="F61" s="1">
        <f>ROUND(2*E61,0)/2</f>
        <v>9928</v>
      </c>
      <c r="G61" s="1">
        <f>+C61-(C$7+F61*C$8)</f>
        <v>4.4199999974807724E-3</v>
      </c>
      <c r="K61" s="1">
        <f>+G61</f>
        <v>4.4199999974807724E-3</v>
      </c>
      <c r="O61" s="1">
        <f ca="1">+C$11+C$12*$F61</f>
        <v>2.6519027509863471E-3</v>
      </c>
      <c r="Q61" s="84">
        <f>+C61-15018.5</f>
        <v>40974.9735</v>
      </c>
    </row>
    <row r="62" spans="1:21">
      <c r="A62" s="38" t="s">
        <v>63</v>
      </c>
      <c r="B62" s="24" t="s">
        <v>45</v>
      </c>
      <c r="C62" s="23">
        <v>55993.473709999998</v>
      </c>
      <c r="D62" s="23">
        <v>1E-4</v>
      </c>
      <c r="E62" s="1">
        <f>+(C62-C$7)/C$8</f>
        <v>9928.0131586426342</v>
      </c>
      <c r="F62" s="1">
        <f>ROUND(2*E62,0)/2</f>
        <v>9928</v>
      </c>
      <c r="G62" s="1">
        <f>+C62-(C$7+F62*C$8)</f>
        <v>4.629999995813705E-3</v>
      </c>
      <c r="K62" s="1">
        <f>+G62</f>
        <v>4.629999995813705E-3</v>
      </c>
      <c r="O62" s="1">
        <f ca="1">+C$11+C$12*$F62</f>
        <v>2.6519027509863471E-3</v>
      </c>
      <c r="Q62" s="84">
        <f>+C62-15018.5</f>
        <v>40974.973709999998</v>
      </c>
    </row>
    <row r="63" spans="1:21">
      <c r="A63" s="38" t="s">
        <v>63</v>
      </c>
      <c r="B63" s="24" t="s">
        <v>45</v>
      </c>
      <c r="C63" s="23">
        <v>55993.473910000001</v>
      </c>
      <c r="D63" s="23">
        <v>4.0000000000000002E-4</v>
      </c>
      <c r="E63" s="1">
        <f>+(C63-C$7)/C$8</f>
        <v>9928.0137270505293</v>
      </c>
      <c r="F63" s="1">
        <f>ROUND(2*E63,0)/2</f>
        <v>9928</v>
      </c>
      <c r="G63" s="1">
        <f>+C63-(C$7+F63*C$8)</f>
        <v>4.8299999980372377E-3</v>
      </c>
      <c r="K63" s="1">
        <f>+G63</f>
        <v>4.8299999980372377E-3</v>
      </c>
      <c r="O63" s="1">
        <f ca="1">+C$11+C$12*$F63</f>
        <v>2.6519027509863471E-3</v>
      </c>
      <c r="Q63" s="84">
        <f>+C63-15018.5</f>
        <v>40974.973910000001</v>
      </c>
    </row>
    <row r="64" spans="1:21">
      <c r="A64" s="38" t="s">
        <v>63</v>
      </c>
      <c r="B64" s="24" t="s">
        <v>45</v>
      </c>
      <c r="C64" s="23">
        <v>55993.474320000001</v>
      </c>
      <c r="D64" s="23">
        <v>2.0000000000000001E-4</v>
      </c>
      <c r="E64" s="1">
        <f>+(C64-C$7)/C$8</f>
        <v>9928.0148922867047</v>
      </c>
      <c r="F64" s="1">
        <f>ROUND(2*E64,0)/2</f>
        <v>9928</v>
      </c>
      <c r="G64" s="1">
        <f>+C64-(C$7+F64*C$8)</f>
        <v>5.2399999985937029E-3</v>
      </c>
      <c r="K64" s="1">
        <f>+G64</f>
        <v>5.2399999985937029E-3</v>
      </c>
      <c r="O64" s="1">
        <f ca="1">+C$11+C$12*$F64</f>
        <v>2.6519027509863471E-3</v>
      </c>
      <c r="Q64" s="84">
        <f>+C64-15018.5</f>
        <v>40974.974320000001</v>
      </c>
    </row>
    <row r="65" spans="1:21">
      <c r="A65" s="41" t="s">
        <v>71</v>
      </c>
      <c r="B65" s="42"/>
      <c r="C65" s="23">
        <v>56010.714699999997</v>
      </c>
      <c r="D65" s="23">
        <v>2.9999999999999997E-4</v>
      </c>
      <c r="E65" s="1">
        <f>+(C65-C$7)/C$8</f>
        <v>9977.0127323367124</v>
      </c>
      <c r="F65" s="1">
        <f>ROUND(2*E65,0)/2</f>
        <v>9977</v>
      </c>
      <c r="G65" s="1">
        <f>+C65-(C$7+F65*C$8)</f>
        <v>4.4799999959650449E-3</v>
      </c>
      <c r="K65" s="1">
        <f>+G65</f>
        <v>4.4799999959650449E-3</v>
      </c>
      <c r="O65" s="1">
        <f ca="1">+C$11+C$12*$F65</f>
        <v>2.6212363973060308E-3</v>
      </c>
      <c r="Q65" s="84">
        <f>+C65-15018.5</f>
        <v>40992.214699999997</v>
      </c>
      <c r="U65" s="35"/>
    </row>
    <row r="66" spans="1:21">
      <c r="A66" s="23" t="s">
        <v>70</v>
      </c>
      <c r="B66" s="24" t="s">
        <v>45</v>
      </c>
      <c r="C66" s="23">
        <v>56029.717400000001</v>
      </c>
      <c r="D66" s="23">
        <v>5.0000000000000001E-4</v>
      </c>
      <c r="E66" s="1">
        <f>+(C66-C$7)/C$8</f>
        <v>10031.019155345875</v>
      </c>
      <c r="F66" s="1">
        <f>ROUND(2*E66,0)/2</f>
        <v>10031</v>
      </c>
      <c r="G66" s="1">
        <f>+C66-(C$7+F66*C$8)</f>
        <v>6.7399999970803037E-3</v>
      </c>
      <c r="K66" s="1">
        <f>+G66</f>
        <v>6.7399999970803037E-3</v>
      </c>
      <c r="O66" s="1">
        <f ca="1">+C$11+C$12*$F66</f>
        <v>2.5874408238624174E-3</v>
      </c>
      <c r="Q66" s="84">
        <f>+C66-15018.5</f>
        <v>41011.217400000001</v>
      </c>
      <c r="U66" s="35"/>
    </row>
    <row r="67" spans="1:21">
      <c r="A67" s="27" t="s">
        <v>72</v>
      </c>
      <c r="B67" s="28" t="s">
        <v>47</v>
      </c>
      <c r="C67" s="29">
        <v>56345.1685</v>
      </c>
      <c r="D67" s="30"/>
      <c r="E67" s="1">
        <f>+(C67-C$7)/C$8</f>
        <v>10927.543625305514</v>
      </c>
      <c r="F67" s="1">
        <f>ROUND(2*E67,0)/2</f>
        <v>10927.5</v>
      </c>
      <c r="G67" s="1">
        <f>+C67-(C$7+F67*C$8)</f>
        <v>1.5350000001490116E-2</v>
      </c>
      <c r="K67" s="1">
        <f>+G67</f>
        <v>1.5350000001490116E-2</v>
      </c>
      <c r="O67" s="1">
        <f ca="1">+C$11+C$12*$F67</f>
        <v>2.0263717203031686E-3</v>
      </c>
      <c r="Q67" s="84">
        <f>+C67-15018.5</f>
        <v>41326.6685</v>
      </c>
    </row>
    <row r="68" spans="1:21">
      <c r="A68" s="27" t="s">
        <v>72</v>
      </c>
      <c r="B68" s="28" t="s">
        <v>45</v>
      </c>
      <c r="C68" s="29">
        <v>56345.330199999997</v>
      </c>
      <c r="D68" s="30"/>
      <c r="E68" s="1">
        <f>+(C68-C$7)/C$8</f>
        <v>10928.003183084167</v>
      </c>
      <c r="F68" s="1">
        <f>ROUND(2*E68,0)/2</f>
        <v>10928</v>
      </c>
      <c r="G68" s="1">
        <f>+C68-(C$7+F68*C$8)</f>
        <v>1.119999993534293E-3</v>
      </c>
      <c r="K68" s="1">
        <f>+G68</f>
        <v>1.119999993534293E-3</v>
      </c>
      <c r="O68" s="1">
        <f ca="1">+C$11+C$12*$F68</f>
        <v>2.0260587983268394E-3</v>
      </c>
      <c r="Q68" s="84">
        <f>+C68-15018.5</f>
        <v>41326.830199999997</v>
      </c>
    </row>
    <row r="69" spans="1:21">
      <c r="A69" s="27" t="s">
        <v>72</v>
      </c>
      <c r="B69" s="28" t="s">
        <v>45</v>
      </c>
      <c r="C69" s="29">
        <v>56349.200400000002</v>
      </c>
      <c r="D69" s="30"/>
      <c r="E69" s="1">
        <f>+(C69-C$7)/C$8</f>
        <v>10939.002444153924</v>
      </c>
      <c r="F69" s="1">
        <f>ROUND(2*E69,0)/2</f>
        <v>10939</v>
      </c>
      <c r="G69" s="1">
        <f>+C69-(C$7+F69*C$8)</f>
        <v>8.6000000010244548E-4</v>
      </c>
      <c r="K69" s="1">
        <f>+G69</f>
        <v>8.6000000010244548E-4</v>
      </c>
      <c r="O69" s="1">
        <f ca="1">+C$11+C$12*$F69</f>
        <v>2.019174514847585E-3</v>
      </c>
      <c r="Q69" s="84">
        <f>+C69-15018.5</f>
        <v>41330.700400000002</v>
      </c>
    </row>
    <row r="70" spans="1:21">
      <c r="A70" s="43" t="s">
        <v>63</v>
      </c>
      <c r="B70" s="44" t="s">
        <v>45</v>
      </c>
      <c r="C70" s="45">
        <v>56356.583100000003</v>
      </c>
      <c r="D70" s="45">
        <v>1E-4</v>
      </c>
      <c r="E70" s="1">
        <f>+(C70-C$7)/C$8</f>
        <v>10959.984368783045</v>
      </c>
      <c r="F70" s="1">
        <f>ROUND(2*E70,0)/2</f>
        <v>10960</v>
      </c>
      <c r="G70" s="1">
        <f>+C70-(C$7+F70*C$8)</f>
        <v>-5.4999999993015081E-3</v>
      </c>
      <c r="K70" s="1">
        <f>+G70</f>
        <v>-5.4999999993015081E-3</v>
      </c>
      <c r="O70" s="1">
        <f ca="1">+C$11+C$12*$F70</f>
        <v>2.0060317918417347E-3</v>
      </c>
      <c r="Q70" s="84">
        <f>+C70-15018.5</f>
        <v>41338.083100000003</v>
      </c>
    </row>
    <row r="71" spans="1:21">
      <c r="A71" s="43" t="s">
        <v>63</v>
      </c>
      <c r="B71" s="44" t="s">
        <v>45</v>
      </c>
      <c r="C71" s="45">
        <v>56356.58311</v>
      </c>
      <c r="D71" s="45">
        <v>2.0000000000000001E-4</v>
      </c>
      <c r="E71" s="1">
        <f>+(C71-C$7)/C$8</f>
        <v>10959.984397203429</v>
      </c>
      <c r="F71" s="1">
        <f>ROUND(2*E71,0)/2</f>
        <v>10960</v>
      </c>
      <c r="G71" s="1">
        <f>+C71-(C$7+F71*C$8)</f>
        <v>-5.4900000031921081E-3</v>
      </c>
      <c r="K71" s="1">
        <f>+G71</f>
        <v>-5.4900000031921081E-3</v>
      </c>
      <c r="O71" s="1">
        <f ca="1">+C$11+C$12*$F71</f>
        <v>2.0060317918417347E-3</v>
      </c>
      <c r="Q71" s="84">
        <f>+C71-15018.5</f>
        <v>41338.08311</v>
      </c>
    </row>
    <row r="72" spans="1:21">
      <c r="A72" s="43" t="s">
        <v>63</v>
      </c>
      <c r="B72" s="44" t="s">
        <v>45</v>
      </c>
      <c r="C72" s="45">
        <v>56356.583229999997</v>
      </c>
      <c r="D72" s="45">
        <v>1E-4</v>
      </c>
      <c r="E72" s="1">
        <f>+(C72-C$7)/C$8</f>
        <v>10959.984738248153</v>
      </c>
      <c r="F72" s="1">
        <f>ROUND(2*E72,0)/2</f>
        <v>10960</v>
      </c>
      <c r="G72" s="1">
        <f>+C72-(C$7+F72*C$8)</f>
        <v>-5.3700000062235631E-3</v>
      </c>
      <c r="K72" s="1">
        <f>+G72</f>
        <v>-5.3700000062235631E-3</v>
      </c>
      <c r="O72" s="1">
        <f ca="1">+C$11+C$12*$F72</f>
        <v>2.0060317918417347E-3</v>
      </c>
      <c r="Q72" s="84">
        <f>+C72-15018.5</f>
        <v>41338.083229999997</v>
      </c>
    </row>
    <row r="73" spans="1:21">
      <c r="A73" s="23" t="s">
        <v>73</v>
      </c>
      <c r="B73" s="24"/>
      <c r="C73" s="23">
        <v>56356.589540000001</v>
      </c>
      <c r="D73" s="23">
        <v>1.2E-4</v>
      </c>
      <c r="E73" s="1">
        <f>+(C73-C$7)/C$8</f>
        <v>10960.002671517079</v>
      </c>
      <c r="F73" s="1">
        <f>ROUND(2*E73,0)/2</f>
        <v>10960</v>
      </c>
      <c r="G73" s="1">
        <f>+C73-(C$7+F73*C$8)</f>
        <v>9.399999980814755E-4</v>
      </c>
      <c r="K73" s="1">
        <f>+G73</f>
        <v>9.399999980814755E-4</v>
      </c>
      <c r="O73" s="1">
        <f ca="1">+C$11+C$12*$F73</f>
        <v>2.0060317918417347E-3</v>
      </c>
      <c r="Q73" s="84">
        <f>+C73-15018.5</f>
        <v>41338.089540000001</v>
      </c>
    </row>
    <row r="74" spans="1:21">
      <c r="A74" s="23" t="s">
        <v>73</v>
      </c>
      <c r="B74" s="24"/>
      <c r="C74" s="23">
        <v>56356.589549999997</v>
      </c>
      <c r="D74" s="23">
        <v>1.9000000000000001E-4</v>
      </c>
      <c r="E74" s="1">
        <f>+(C74-C$7)/C$8</f>
        <v>10960.002699937462</v>
      </c>
      <c r="F74" s="1">
        <f>ROUND(2*E74,0)/2</f>
        <v>10960</v>
      </c>
      <c r="G74" s="1">
        <f>+C74-(C$7+F74*C$8)</f>
        <v>9.4999999419087544E-4</v>
      </c>
      <c r="K74" s="1">
        <f>+G74</f>
        <v>9.4999999419087544E-4</v>
      </c>
      <c r="O74" s="1">
        <f ca="1">+C$11+C$12*$F74</f>
        <v>2.0060317918417347E-3</v>
      </c>
      <c r="Q74" s="84">
        <f>+C74-15018.5</f>
        <v>41338.089549999997</v>
      </c>
    </row>
    <row r="75" spans="1:21">
      <c r="A75" s="23" t="s">
        <v>73</v>
      </c>
      <c r="B75" s="24"/>
      <c r="C75" s="23">
        <v>56356.589670000001</v>
      </c>
      <c r="D75" s="23">
        <v>1.2999999999999999E-4</v>
      </c>
      <c r="E75" s="1">
        <f>+(C75-C$7)/C$8</f>
        <v>10960.003040982208</v>
      </c>
      <c r="F75" s="1">
        <f>ROUND(2*E75,0)/2</f>
        <v>10960</v>
      </c>
      <c r="G75" s="1">
        <f>+C75-(C$7+F75*C$8)</f>
        <v>1.0699999984353781E-3</v>
      </c>
      <c r="K75" s="1">
        <f>+G75</f>
        <v>1.0699999984353781E-3</v>
      </c>
      <c r="O75" s="1">
        <f ca="1">+C$11+C$12*$F75</f>
        <v>2.0060317918417347E-3</v>
      </c>
      <c r="Q75" s="84">
        <f>+C75-15018.5</f>
        <v>41338.089670000001</v>
      </c>
    </row>
    <row r="76" spans="1:21">
      <c r="A76" s="23" t="s">
        <v>73</v>
      </c>
      <c r="B76" s="24"/>
      <c r="C76" s="23">
        <v>56356.589749999999</v>
      </c>
      <c r="D76" s="23">
        <v>1.2999999999999999E-4</v>
      </c>
      <c r="E76" s="1">
        <f>+(C76-C$7)/C$8</f>
        <v>10960.003268345359</v>
      </c>
      <c r="F76" s="1">
        <f>ROUND(2*E76,0)/2</f>
        <v>10960</v>
      </c>
      <c r="G76" s="1">
        <f>+C76-(C$7+F76*C$8)</f>
        <v>1.1499999964144081E-3</v>
      </c>
      <c r="K76" s="1">
        <f>+G76</f>
        <v>1.1499999964144081E-3</v>
      </c>
      <c r="O76" s="1">
        <f ca="1">+C$11+C$12*$F76</f>
        <v>2.0060317918417347E-3</v>
      </c>
      <c r="Q76" s="84">
        <f>+C76-15018.5</f>
        <v>41338.089749999999</v>
      </c>
    </row>
    <row r="77" spans="1:21">
      <c r="A77" s="23" t="s">
        <v>73</v>
      </c>
      <c r="B77" s="24"/>
      <c r="C77" s="23">
        <v>56406.387349999997</v>
      </c>
      <c r="D77" s="23">
        <v>7.6000000000000004E-4</v>
      </c>
      <c r="E77" s="1">
        <f>+(C77-C$7)/C$8</f>
        <v>11101.530011936555</v>
      </c>
      <c r="F77" s="1">
        <f>ROUND(2*E77,0)/2</f>
        <v>11101.5</v>
      </c>
      <c r="G77" s="1">
        <f>+C77-(C$7+F77*C$8)</f>
        <v>1.0559999995166436E-2</v>
      </c>
      <c r="K77" s="1">
        <f>+G77</f>
        <v>1.0559999995166436E-2</v>
      </c>
      <c r="O77" s="1">
        <f ca="1">+C$11+C$12*$F77</f>
        <v>1.9174748725404147E-3</v>
      </c>
      <c r="Q77" s="84">
        <f>+C77-15018.5</f>
        <v>41387.887349999997</v>
      </c>
    </row>
    <row r="78" spans="1:21">
      <c r="A78" s="23" t="s">
        <v>73</v>
      </c>
      <c r="B78" s="24"/>
      <c r="C78" s="23">
        <v>56406.392639999998</v>
      </c>
      <c r="D78" s="23">
        <v>9.3999999999999997E-4</v>
      </c>
      <c r="E78" s="1">
        <f>+(C78-C$7)/C$8</f>
        <v>11101.545046325235</v>
      </c>
      <c r="F78" s="1">
        <f>ROUND(2*E78,0)/2</f>
        <v>11101.5</v>
      </c>
      <c r="G78" s="1">
        <f>+C78-(C$7+F78*C$8)</f>
        <v>1.5849999996135011E-2</v>
      </c>
      <c r="K78" s="1">
        <f>+G78</f>
        <v>1.5849999996135011E-2</v>
      </c>
      <c r="O78" s="1">
        <f ca="1">+C$11+C$12*$F78</f>
        <v>1.9174748725404147E-3</v>
      </c>
      <c r="Q78" s="84">
        <f>+C78-15018.5</f>
        <v>41387.892639999998</v>
      </c>
    </row>
    <row r="79" spans="1:21">
      <c r="A79" s="23" t="s">
        <v>74</v>
      </c>
      <c r="B79" s="24" t="s">
        <v>45</v>
      </c>
      <c r="C79" s="46">
        <v>56666.578809999999</v>
      </c>
      <c r="D79" s="23">
        <v>1E-4</v>
      </c>
      <c r="E79" s="1">
        <f>+(C79-C$7)/C$8</f>
        <v>11841.004405161137</v>
      </c>
      <c r="F79" s="1">
        <f>ROUND(2*E79,0)/2</f>
        <v>11841</v>
      </c>
      <c r="G79" s="1">
        <f>+C79-(C$7+F79*C$8)</f>
        <v>1.5499999935855158E-3</v>
      </c>
      <c r="K79" s="1">
        <f>+G79</f>
        <v>1.5499999935855158E-3</v>
      </c>
      <c r="O79" s="1">
        <f ca="1">+C$11+C$12*$F79</f>
        <v>1.454663269548709E-3</v>
      </c>
      <c r="Q79" s="84">
        <f>+C79-15018.5</f>
        <v>41648.078809999999</v>
      </c>
    </row>
    <row r="80" spans="1:21">
      <c r="A80" s="23" t="s">
        <v>74</v>
      </c>
      <c r="B80" s="24" t="s">
        <v>45</v>
      </c>
      <c r="C80" s="46">
        <v>56666.579030000001</v>
      </c>
      <c r="D80" s="23">
        <v>5.0000000000000001E-4</v>
      </c>
      <c r="E80" s="1">
        <f>+(C80-C$7)/C$8</f>
        <v>11841.00503040982</v>
      </c>
      <c r="F80" s="1">
        <f>ROUND(2*E80,0)/2</f>
        <v>11841</v>
      </c>
      <c r="G80" s="1">
        <f>+C80-(C$7+F80*C$8)</f>
        <v>1.7699999953038059E-3</v>
      </c>
      <c r="K80" s="1">
        <f>+G80</f>
        <v>1.7699999953038059E-3</v>
      </c>
      <c r="O80" s="1">
        <f ca="1">+C$11+C$12*$F80</f>
        <v>1.454663269548709E-3</v>
      </c>
      <c r="Q80" s="84">
        <f>+C80-15018.5</f>
        <v>41648.079030000001</v>
      </c>
    </row>
    <row r="81" spans="1:17">
      <c r="A81" s="23" t="s">
        <v>74</v>
      </c>
      <c r="B81" s="24" t="s">
        <v>45</v>
      </c>
      <c r="C81" s="46">
        <v>56666.579510000003</v>
      </c>
      <c r="D81" s="23">
        <v>2.9999999999999997E-4</v>
      </c>
      <c r="E81" s="1">
        <f>+(C81-C$7)/C$8</f>
        <v>11841.006394588761</v>
      </c>
      <c r="F81" s="1">
        <f>ROUND(2*E81,0)/2</f>
        <v>11841</v>
      </c>
      <c r="G81" s="1">
        <f>+C81-(C$7+F81*C$8)</f>
        <v>2.2499999977299012E-3</v>
      </c>
      <c r="K81" s="1">
        <f>+G81</f>
        <v>2.2499999977299012E-3</v>
      </c>
      <c r="O81" s="1">
        <f ca="1">+C$11+C$12*$F81</f>
        <v>1.454663269548709E-3</v>
      </c>
      <c r="Q81" s="84">
        <f>+C81-15018.5</f>
        <v>41648.079510000003</v>
      </c>
    </row>
    <row r="82" spans="1:17">
      <c r="A82" s="23" t="s">
        <v>74</v>
      </c>
      <c r="B82" s="24" t="s">
        <v>45</v>
      </c>
      <c r="C82" s="46">
        <v>56666.579890000001</v>
      </c>
      <c r="D82" s="23">
        <v>5.9999999999999995E-4</v>
      </c>
      <c r="E82" s="1">
        <f>+(C82-C$7)/C$8</f>
        <v>11841.007474563745</v>
      </c>
      <c r="F82" s="1">
        <f>ROUND(2*E82,0)/2</f>
        <v>11841</v>
      </c>
      <c r="G82" s="1">
        <f>+C82-(C$7+F82*C$8)</f>
        <v>2.6299999954062514E-3</v>
      </c>
      <c r="K82" s="1">
        <f>+G82</f>
        <v>2.6299999954062514E-3</v>
      </c>
      <c r="O82" s="1">
        <f ca="1">+C$11+C$12*$F82</f>
        <v>1.454663269548709E-3</v>
      </c>
      <c r="Q82" s="84">
        <f>+C82-15018.5</f>
        <v>41648.079890000001</v>
      </c>
    </row>
    <row r="83" spans="1:17">
      <c r="A83" s="47" t="s">
        <v>75</v>
      </c>
      <c r="B83" s="48" t="s">
        <v>45</v>
      </c>
      <c r="C83" s="47">
        <v>56701.061900000088</v>
      </c>
      <c r="D83" s="47" t="s">
        <v>76</v>
      </c>
      <c r="E83" s="1">
        <f>+(C83-C$7)/C$8</f>
        <v>11939.006707213342</v>
      </c>
      <c r="F83" s="1">
        <f>ROUND(2*E83,0)/2</f>
        <v>11939</v>
      </c>
      <c r="G83" s="1">
        <f>+C83-(C$7+F83*C$8)</f>
        <v>2.3600000859005377E-3</v>
      </c>
      <c r="K83" s="1">
        <f>+G83</f>
        <v>2.3600000859005377E-3</v>
      </c>
      <c r="O83" s="1">
        <f ca="1">+C$11+C$12*$F83</f>
        <v>1.3933305621880773E-3</v>
      </c>
      <c r="Q83" s="84">
        <f>+C83-15018.5</f>
        <v>41682.561900000088</v>
      </c>
    </row>
    <row r="84" spans="1:17">
      <c r="A84" s="47" t="s">
        <v>75</v>
      </c>
      <c r="B84" s="48" t="s">
        <v>47</v>
      </c>
      <c r="C84" s="47">
        <v>56701.232900000177</v>
      </c>
      <c r="D84" s="47" t="s">
        <v>76</v>
      </c>
      <c r="E84" s="1">
        <f>+(C84-C$7)/C$8</f>
        <v>11939.492695959119</v>
      </c>
      <c r="F84" s="1">
        <f>ROUND(2*E84,0)/2</f>
        <v>11939.5</v>
      </c>
      <c r="G84" s="1">
        <f>+C84-(C$7+F84*C$8)</f>
        <v>-2.5699998222989962E-3</v>
      </c>
      <c r="K84" s="1">
        <f>+G84</f>
        <v>-2.5699998222989962E-3</v>
      </c>
      <c r="O84" s="1">
        <f ca="1">+C$11+C$12*$F84</f>
        <v>1.3930176402117472E-3</v>
      </c>
      <c r="Q84" s="84">
        <f>+C84-15018.5</f>
        <v>41682.732900000177</v>
      </c>
    </row>
    <row r="85" spans="1:17">
      <c r="A85" s="23" t="s">
        <v>74</v>
      </c>
      <c r="B85" s="24" t="s">
        <v>47</v>
      </c>
      <c r="C85" s="46">
        <v>56717.414720000001</v>
      </c>
      <c r="D85" s="23">
        <v>5.9999999999999995E-4</v>
      </c>
      <c r="E85" s="1">
        <f>+(C85-C$7)/C$8</f>
        <v>11985.482066731083</v>
      </c>
      <c r="F85" s="1">
        <f>ROUND(2*E85,0)/2</f>
        <v>11985.5</v>
      </c>
      <c r="G85" s="1">
        <f>+C85-(C$7+F85*C$8)</f>
        <v>-6.309999997029081E-3</v>
      </c>
      <c r="K85" s="1">
        <f>+G85</f>
        <v>-6.309999997029081E-3</v>
      </c>
      <c r="O85" s="1">
        <f ca="1">+C$11+C$12*$F85</f>
        <v>1.3642288183894095E-3</v>
      </c>
      <c r="Q85" s="84">
        <f>+C85-15018.5</f>
        <v>41698.914720000001</v>
      </c>
    </row>
    <row r="86" spans="1:17">
      <c r="A86" s="23" t="s">
        <v>74</v>
      </c>
      <c r="B86" s="24" t="s">
        <v>47</v>
      </c>
      <c r="C86" s="46">
        <v>56717.417800000003</v>
      </c>
      <c r="D86" s="23">
        <v>1E-3</v>
      </c>
      <c r="E86" s="1">
        <f>+(C86-C$7)/C$8</f>
        <v>11985.490820212588</v>
      </c>
      <c r="F86" s="1">
        <f>ROUND(2*E86,0)/2</f>
        <v>11985.5</v>
      </c>
      <c r="G86" s="1">
        <f>+C86-(C$7+F86*C$8)</f>
        <v>-3.2299999948008917E-3</v>
      </c>
      <c r="K86" s="1">
        <f>+G86</f>
        <v>-3.2299999948008917E-3</v>
      </c>
      <c r="O86" s="1">
        <f ca="1">+C$11+C$12*$F86</f>
        <v>1.3642288183894095E-3</v>
      </c>
      <c r="Q86" s="84">
        <f>+C86-15018.5</f>
        <v>41698.917800000003</v>
      </c>
    </row>
    <row r="87" spans="1:17">
      <c r="A87" s="23" t="s">
        <v>74</v>
      </c>
      <c r="B87" s="24" t="s">
        <v>47</v>
      </c>
      <c r="C87" s="46">
        <v>56717.418599999997</v>
      </c>
      <c r="D87" s="23">
        <v>8.0000000000000004E-4</v>
      </c>
      <c r="E87" s="1">
        <f>+(C87-C$7)/C$8</f>
        <v>11985.49309384413</v>
      </c>
      <c r="F87" s="1">
        <f>ROUND(2*E87,0)/2</f>
        <v>11985.5</v>
      </c>
      <c r="G87" s="1">
        <f>+C87-(C$7+F87*C$8)</f>
        <v>-2.4300000004586764E-3</v>
      </c>
      <c r="K87" s="1">
        <f>+G87</f>
        <v>-2.4300000004586764E-3</v>
      </c>
      <c r="O87" s="1">
        <f ca="1">+C$11+C$12*$F87</f>
        <v>1.3642288183894095E-3</v>
      </c>
      <c r="Q87" s="84">
        <f>+C87-15018.5</f>
        <v>41698.918599999997</v>
      </c>
    </row>
    <row r="88" spans="1:17">
      <c r="A88" s="23" t="s">
        <v>74</v>
      </c>
      <c r="B88" s="24" t="s">
        <v>47</v>
      </c>
      <c r="C88" s="46">
        <v>56717.418729999998</v>
      </c>
      <c r="D88" s="23">
        <v>1E-3</v>
      </c>
      <c r="E88" s="1">
        <f>+(C88-C$7)/C$8</f>
        <v>11985.49346330926</v>
      </c>
      <c r="F88" s="1">
        <f>ROUND(2*E88,0)/2</f>
        <v>11985.5</v>
      </c>
      <c r="G88" s="1">
        <f>+C88-(C$7+F88*C$8)</f>
        <v>-2.3000000001047738E-3</v>
      </c>
      <c r="K88" s="1">
        <f>+G88</f>
        <v>-2.3000000001047738E-3</v>
      </c>
      <c r="O88" s="1">
        <f ca="1">+C$11+C$12*$F88</f>
        <v>1.3642288183894095E-3</v>
      </c>
      <c r="Q88" s="84">
        <f>+C88-15018.5</f>
        <v>41698.918729999998</v>
      </c>
    </row>
    <row r="89" spans="1:17">
      <c r="A89" s="49" t="s">
        <v>77</v>
      </c>
      <c r="B89" s="50" t="s">
        <v>45</v>
      </c>
      <c r="C89" s="51">
        <v>56731.322699999997</v>
      </c>
      <c r="D89" s="51">
        <v>2.9999999999999997E-4</v>
      </c>
      <c r="E89" s="1">
        <f>+(C89-C$7)/C$8</f>
        <v>12025.00909452622</v>
      </c>
      <c r="F89" s="1">
        <f>ROUND(2*E89,0)/2</f>
        <v>12025</v>
      </c>
      <c r="G89" s="1">
        <f>+C89-(C$7+F89*C$8)</f>
        <v>3.1999999991967343E-3</v>
      </c>
      <c r="K89" s="1">
        <f>+G89</f>
        <v>3.1999999991967343E-3</v>
      </c>
      <c r="O89" s="1">
        <f ca="1">+C$11+C$12*$F89</f>
        <v>1.3395079822593591E-3</v>
      </c>
      <c r="Q89" s="84">
        <f>+C89-15018.5</f>
        <v>41712.822699999997</v>
      </c>
    </row>
    <row r="90" spans="1:17">
      <c r="A90" s="49" t="s">
        <v>77</v>
      </c>
      <c r="B90" s="50" t="s">
        <v>45</v>
      </c>
      <c r="C90" s="51">
        <v>56744.341500000002</v>
      </c>
      <c r="D90" s="51">
        <v>5.0000000000000001E-4</v>
      </c>
      <c r="E90" s="1">
        <f>+(C90-C$7)/C$8</f>
        <v>12062.009037685446</v>
      </c>
      <c r="F90" s="1">
        <f>ROUND(2*E90,0)/2</f>
        <v>12062</v>
      </c>
      <c r="G90" s="1">
        <f>+C90-(C$7+F90*C$8)</f>
        <v>3.1799999997019768E-3</v>
      </c>
      <c r="K90" s="1">
        <f>+G90</f>
        <v>3.1799999997019768E-3</v>
      </c>
      <c r="O90" s="1">
        <f ca="1">+C$11+C$12*$F90</f>
        <v>1.3163517560109573E-3</v>
      </c>
      <c r="Q90" s="84">
        <f>+C90-15018.5</f>
        <v>41725.841500000002</v>
      </c>
    </row>
    <row r="91" spans="1:17">
      <c r="A91" s="23" t="s">
        <v>74</v>
      </c>
      <c r="B91" s="24" t="s">
        <v>45</v>
      </c>
      <c r="C91" s="46">
        <v>56745.397539999998</v>
      </c>
      <c r="D91" s="23">
        <v>2.0000000000000001E-4</v>
      </c>
      <c r="E91" s="1">
        <f>+(C91-C$7)/C$8</f>
        <v>12065.01034502358</v>
      </c>
      <c r="F91" s="1">
        <f>ROUND(2*E91,0)/2</f>
        <v>12065</v>
      </c>
      <c r="G91" s="1">
        <f>+C91-(C$7+F91*C$8)</f>
        <v>3.639999995357357E-3</v>
      </c>
      <c r="K91" s="1">
        <f>+G91</f>
        <v>3.639999995357357E-3</v>
      </c>
      <c r="O91" s="1">
        <f ca="1">+C$11+C$12*$F91</f>
        <v>1.3144742241529787E-3</v>
      </c>
      <c r="Q91" s="84">
        <f>+C91-15018.5</f>
        <v>41726.897539999998</v>
      </c>
    </row>
    <row r="92" spans="1:17">
      <c r="A92" s="52" t="s">
        <v>78</v>
      </c>
      <c r="B92" s="42"/>
      <c r="C92" s="23">
        <v>57020.903299999998</v>
      </c>
      <c r="D92" s="23">
        <v>4.0000000000000002E-4</v>
      </c>
      <c r="E92" s="1">
        <f>+(C92-C$7)/C$8</f>
        <v>12848.008582959123</v>
      </c>
      <c r="F92" s="1">
        <f>ROUND(2*E92,0)/2</f>
        <v>12848</v>
      </c>
      <c r="G92" s="1">
        <f>+C92-(C$7+F92*C$8)</f>
        <v>3.0199999964679591E-3</v>
      </c>
      <c r="K92" s="1">
        <f>+G92</f>
        <v>3.0199999964679591E-3</v>
      </c>
      <c r="O92" s="1">
        <f ca="1">+C$11+C$12*$F92</f>
        <v>8.2443840922058476E-4</v>
      </c>
      <c r="Q92" s="84">
        <f>+C92-15018.5</f>
        <v>42002.403299999998</v>
      </c>
    </row>
    <row r="93" spans="1:17">
      <c r="A93" s="53" t="s">
        <v>79</v>
      </c>
      <c r="B93" s="54" t="s">
        <v>47</v>
      </c>
      <c r="C93" s="55">
        <v>57070.342040000003</v>
      </c>
      <c r="D93" s="55">
        <v>8.9999999999999998E-4</v>
      </c>
      <c r="E93" s="1">
        <f>+(C93-C$7)/C$8</f>
        <v>12988.515432274206</v>
      </c>
      <c r="F93" s="1">
        <f>ROUND(2*E93,0)/2</f>
        <v>12988.5</v>
      </c>
      <c r="G93" s="1">
        <f>+C93-(C$7+F93*C$8)</f>
        <v>5.4300000047078356E-3</v>
      </c>
      <c r="K93" s="1">
        <f>+G93</f>
        <v>5.4300000047078356E-3</v>
      </c>
      <c r="O93" s="1">
        <f ca="1">+C$11+C$12*$F93</f>
        <v>7.3650733387192399E-4</v>
      </c>
      <c r="Q93" s="84">
        <f>+C93-15018.5</f>
        <v>42051.842040000003</v>
      </c>
    </row>
    <row r="94" spans="1:17">
      <c r="A94" s="53" t="s">
        <v>79</v>
      </c>
      <c r="B94" s="54" t="s">
        <v>47</v>
      </c>
      <c r="C94" s="55">
        <v>57070.345300000001</v>
      </c>
      <c r="D94" s="55">
        <v>8.9999999999999998E-4</v>
      </c>
      <c r="E94" s="1">
        <f>+(C94-C$7)/C$8</f>
        <v>12988.524697322797</v>
      </c>
      <c r="F94" s="1">
        <f>ROUND(2*E94,0)/2</f>
        <v>12988.5</v>
      </c>
      <c r="G94" s="1">
        <f>+C94-(C$7+F94*C$8)</f>
        <v>8.6900000023888424E-3</v>
      </c>
      <c r="K94" s="1">
        <f>+G94</f>
        <v>8.6900000023888424E-3</v>
      </c>
      <c r="O94" s="1">
        <f ca="1">+C$11+C$12*$F94</f>
        <v>7.3650733387192399E-4</v>
      </c>
      <c r="Q94" s="84">
        <f>+C94-15018.5</f>
        <v>42051.845300000001</v>
      </c>
    </row>
    <row r="95" spans="1:17">
      <c r="A95" s="53" t="s">
        <v>79</v>
      </c>
      <c r="B95" s="54" t="s">
        <v>47</v>
      </c>
      <c r="C95" s="55">
        <v>57070.349000000002</v>
      </c>
      <c r="D95" s="55">
        <v>5.9999999999999995E-4</v>
      </c>
      <c r="E95" s="1">
        <f>+(C95-C$7)/C$8</f>
        <v>12988.535212868755</v>
      </c>
      <c r="F95" s="1">
        <f>ROUND(2*E95,0)/2</f>
        <v>12988.5</v>
      </c>
      <c r="G95" s="1">
        <f>+C95-(C$7+F95*C$8)</f>
        <v>1.2390000003506429E-2</v>
      </c>
      <c r="K95" s="1">
        <f>+G95</f>
        <v>1.2390000003506429E-2</v>
      </c>
      <c r="O95" s="1">
        <f ca="1">+C$11+C$12*$F95</f>
        <v>7.3650733387192399E-4</v>
      </c>
      <c r="Q95" s="84">
        <f>+C95-15018.5</f>
        <v>42051.849000000002</v>
      </c>
    </row>
    <row r="96" spans="1:17">
      <c r="A96" s="53" t="s">
        <v>79</v>
      </c>
      <c r="B96" s="54" t="s">
        <v>47</v>
      </c>
      <c r="C96" s="55">
        <v>57070.350749999998</v>
      </c>
      <c r="D96" s="55">
        <v>8.0000000000000004E-4</v>
      </c>
      <c r="E96" s="1">
        <f>+(C96-C$7)/C$8</f>
        <v>12988.540186437778</v>
      </c>
      <c r="F96" s="1">
        <f>ROUND(2*E96,0)/2</f>
        <v>12988.5</v>
      </c>
      <c r="G96" s="1">
        <f>+C96-(C$7+F96*C$8)</f>
        <v>1.4139999999315478E-2</v>
      </c>
      <c r="K96" s="1">
        <f>+G96</f>
        <v>1.4139999999315478E-2</v>
      </c>
      <c r="O96" s="1">
        <f ca="1">+C$11+C$12*$F96</f>
        <v>7.3650733387192399E-4</v>
      </c>
      <c r="Q96" s="84">
        <f>+C96-15018.5</f>
        <v>42051.850749999998</v>
      </c>
    </row>
    <row r="97" spans="1:17">
      <c r="A97" s="53" t="s">
        <v>79</v>
      </c>
      <c r="B97" s="54" t="s">
        <v>45</v>
      </c>
      <c r="C97" s="55">
        <v>57070.513160000002</v>
      </c>
      <c r="D97" s="55">
        <v>1E-4</v>
      </c>
      <c r="E97" s="1">
        <f>+(C97-C$7)/C$8</f>
        <v>12989.001762064459</v>
      </c>
      <c r="F97" s="1">
        <f>ROUND(2*E97,0)/2</f>
        <v>12989</v>
      </c>
      <c r="G97" s="1">
        <f>+C97-(C$7+F97*C$8)</f>
        <v>6.1999999888939783E-4</v>
      </c>
      <c r="K97" s="1">
        <f>+G97</f>
        <v>6.1999999888939783E-4</v>
      </c>
      <c r="O97" s="1">
        <f ca="1">+C$11+C$12*$F97</f>
        <v>7.361944118955948E-4</v>
      </c>
      <c r="Q97" s="84">
        <f>+C97-15018.5</f>
        <v>42052.013160000002</v>
      </c>
    </row>
    <row r="98" spans="1:17">
      <c r="A98" s="53" t="s">
        <v>79</v>
      </c>
      <c r="B98" s="54" t="s">
        <v>45</v>
      </c>
      <c r="C98" s="55">
        <v>57070.513370000001</v>
      </c>
      <c r="D98" s="55">
        <v>1E-4</v>
      </c>
      <c r="E98" s="1">
        <f>+(C98-C$7)/C$8</f>
        <v>12989.00235889274</v>
      </c>
      <c r="F98" s="1">
        <f>ROUND(2*E98,0)/2</f>
        <v>12989</v>
      </c>
      <c r="G98" s="1">
        <f>+C98-(C$7+F98*C$8)</f>
        <v>8.2999999722233042E-4</v>
      </c>
      <c r="K98" s="1">
        <f>+G98</f>
        <v>8.2999999722233042E-4</v>
      </c>
      <c r="O98" s="1">
        <f ca="1">+C$11+C$12*$F98</f>
        <v>7.361944118955948E-4</v>
      </c>
      <c r="Q98" s="84">
        <f>+C98-15018.5</f>
        <v>42052.013370000001</v>
      </c>
    </row>
    <row r="99" spans="1:17">
      <c r="A99" s="53" t="s">
        <v>79</v>
      </c>
      <c r="B99" s="54" t="s">
        <v>45</v>
      </c>
      <c r="C99" s="55">
        <v>57070.51339</v>
      </c>
      <c r="D99" s="55">
        <v>1E-4</v>
      </c>
      <c r="E99" s="1">
        <f>+(C99-C$7)/C$8</f>
        <v>12989.002415733527</v>
      </c>
      <c r="F99" s="1">
        <f>ROUND(2*E99,0)/2</f>
        <v>12989</v>
      </c>
      <c r="G99" s="1">
        <f>+C99-(C$7+F99*C$8)</f>
        <v>8.4999999671708792E-4</v>
      </c>
      <c r="K99" s="1">
        <f>+G99</f>
        <v>8.4999999671708792E-4</v>
      </c>
      <c r="O99" s="1">
        <f ca="1">+C$11+C$12*$F99</f>
        <v>7.361944118955948E-4</v>
      </c>
      <c r="Q99" s="84">
        <f>+C99-15018.5</f>
        <v>42052.01339</v>
      </c>
    </row>
    <row r="100" spans="1:17">
      <c r="A100" s="53" t="s">
        <v>79</v>
      </c>
      <c r="B100" s="54" t="s">
        <v>45</v>
      </c>
      <c r="C100" s="55">
        <v>57070.513429999999</v>
      </c>
      <c r="D100" s="55">
        <v>2.0000000000000001E-4</v>
      </c>
      <c r="E100" s="1">
        <f>+(C100-C$7)/C$8</f>
        <v>12989.002529415102</v>
      </c>
      <c r="F100" s="1">
        <f>ROUND(2*E100,0)/2</f>
        <v>12989</v>
      </c>
      <c r="G100" s="1">
        <f>+C100-(C$7+F100*C$8)</f>
        <v>8.8999999570660293E-4</v>
      </c>
      <c r="K100" s="1">
        <f>+G100</f>
        <v>8.8999999570660293E-4</v>
      </c>
      <c r="O100" s="1">
        <f ca="1">+C$11+C$12*$F100</f>
        <v>7.361944118955948E-4</v>
      </c>
      <c r="Q100" s="84">
        <f>+C100-15018.5</f>
        <v>42052.013429999999</v>
      </c>
    </row>
    <row r="101" spans="1:17">
      <c r="A101" s="56" t="s">
        <v>80</v>
      </c>
      <c r="B101" s="57" t="s">
        <v>45</v>
      </c>
      <c r="C101" s="56">
        <v>57080.718200000003</v>
      </c>
      <c r="D101" s="56">
        <v>2.0000000000000001E-4</v>
      </c>
      <c r="E101" s="1">
        <f>+(C101-C$7)/C$8</f>
        <v>13018.004888307854</v>
      </c>
      <c r="F101" s="1">
        <f>ROUND(2*E101,0)/2</f>
        <v>13018</v>
      </c>
      <c r="G101" s="1">
        <f>+C101-(C$7+F101*C$8)</f>
        <v>1.720000000204891E-3</v>
      </c>
      <c r="K101" s="1">
        <f>+G101</f>
        <v>1.720000000204891E-3</v>
      </c>
      <c r="O101" s="1">
        <f ca="1">+C$11+C$12*$F101</f>
        <v>7.1804493726846871E-4</v>
      </c>
      <c r="Q101" s="84">
        <f>+C101-15018.5</f>
        <v>42062.218200000003</v>
      </c>
    </row>
    <row r="102" spans="1:17">
      <c r="A102" s="56" t="s">
        <v>80</v>
      </c>
      <c r="B102" s="57" t="s">
        <v>47</v>
      </c>
      <c r="C102" s="56">
        <v>57080.900099999999</v>
      </c>
      <c r="D102" s="56">
        <v>5.9999999999999995E-4</v>
      </c>
      <c r="E102" s="1">
        <f>+(C102-C$7)/C$8</f>
        <v>13018.521855283345</v>
      </c>
      <c r="F102" s="1">
        <f>ROUND(2*E102,0)/2</f>
        <v>13018.5</v>
      </c>
      <c r="G102" s="1">
        <f>+C102-(C$7+F102*C$8)</f>
        <v>7.6899999985471368E-3</v>
      </c>
      <c r="K102" s="1">
        <f>+G102</f>
        <v>7.6899999985471368E-3</v>
      </c>
      <c r="O102" s="1">
        <f ca="1">+C$11+C$12*$F102</f>
        <v>7.1773201529213779E-4</v>
      </c>
      <c r="Q102" s="84">
        <f>+C102-15018.5</f>
        <v>42062.400099999999</v>
      </c>
    </row>
    <row r="103" spans="1:17">
      <c r="A103" s="56" t="s">
        <v>80</v>
      </c>
      <c r="B103" s="57" t="s">
        <v>47</v>
      </c>
      <c r="C103" s="56">
        <v>57098.851600000002</v>
      </c>
      <c r="D103" s="56">
        <v>1.1999999999999999E-3</v>
      </c>
      <c r="E103" s="1">
        <f>+(C103-C$7)/C$8</f>
        <v>13069.540726425284</v>
      </c>
      <c r="F103" s="1">
        <f>ROUND(2*E103,0)/2</f>
        <v>13069.5</v>
      </c>
      <c r="G103" s="1">
        <f>+C103-(C$7+F103*C$8)</f>
        <v>1.4329999998153653E-2</v>
      </c>
      <c r="K103" s="1">
        <f>+G103</f>
        <v>1.4329999998153653E-2</v>
      </c>
      <c r="O103" s="1">
        <f ca="1">+C$11+C$12*$F103</f>
        <v>6.8581397370650297E-4</v>
      </c>
      <c r="Q103" s="84">
        <f>+C103-15018.5</f>
        <v>42080.351600000002</v>
      </c>
    </row>
    <row r="104" spans="1:17">
      <c r="A104" s="56" t="s">
        <v>80</v>
      </c>
      <c r="B104" s="57" t="s">
        <v>47</v>
      </c>
      <c r="C104" s="56">
        <v>57099.906900000002</v>
      </c>
      <c r="D104" s="56">
        <v>1.2999999999999999E-3</v>
      </c>
      <c r="E104" s="1">
        <f>+(C104-C$7)/C$8</f>
        <v>13072.539930654239</v>
      </c>
      <c r="F104" s="1">
        <f>ROUND(2*E104,0)/2</f>
        <v>13072.5</v>
      </c>
      <c r="G104" s="1">
        <f>+C104-(C$7+F104*C$8)</f>
        <v>1.404999999795109E-2</v>
      </c>
      <c r="K104" s="1">
        <f>+G104</f>
        <v>1.404999999795109E-2</v>
      </c>
      <c r="O104" s="1">
        <f ca="1">+C$11+C$12*$F104</f>
        <v>6.8393644184852435E-4</v>
      </c>
      <c r="Q104" s="84">
        <f>+C104-15018.5</f>
        <v>42081.406900000002</v>
      </c>
    </row>
    <row r="105" spans="1:17">
      <c r="A105" s="53" t="s">
        <v>79</v>
      </c>
      <c r="B105" s="54" t="s">
        <v>47</v>
      </c>
      <c r="C105" s="55">
        <v>57101.31725</v>
      </c>
      <c r="D105" s="55">
        <v>6.9999999999999999E-4</v>
      </c>
      <c r="E105" s="1">
        <f>+(C105-C$7)/C$8</f>
        <v>13076.548200989026</v>
      </c>
      <c r="F105" s="1">
        <f>ROUND(2*E105,0)/2</f>
        <v>13076.5</v>
      </c>
      <c r="G105" s="1">
        <f>+C105-(C$7+F105*C$8)</f>
        <v>1.6960000000835862E-2</v>
      </c>
      <c r="K105" s="1">
        <f>+G105</f>
        <v>1.6960000000835862E-2</v>
      </c>
      <c r="O105" s="1">
        <f ca="1">+C$11+C$12*$F105</f>
        <v>6.8143306603788735E-4</v>
      </c>
      <c r="Q105" s="84">
        <f>+C105-15018.5</f>
        <v>42082.81725</v>
      </c>
    </row>
    <row r="106" spans="1:17">
      <c r="A106" s="56" t="s">
        <v>80</v>
      </c>
      <c r="B106" s="57" t="s">
        <v>47</v>
      </c>
      <c r="C106" s="56">
        <v>57128.750099999997</v>
      </c>
      <c r="D106" s="56">
        <v>6.9999999999999999E-4</v>
      </c>
      <c r="E106" s="1">
        <f>+(C106-C$7)/C$8</f>
        <v>13154.513442846575</v>
      </c>
      <c r="F106" s="1">
        <f>ROUND(2*E106,0)/2</f>
        <v>13154.5</v>
      </c>
      <c r="G106" s="1">
        <f>+C106-(C$7+F106*C$8)</f>
        <v>4.7299999932874925E-3</v>
      </c>
      <c r="K106" s="1">
        <f>+G106</f>
        <v>4.7299999932874925E-3</v>
      </c>
      <c r="O106" s="1">
        <f ca="1">+C$11+C$12*$F106</f>
        <v>6.3261723773044495E-4</v>
      </c>
      <c r="Q106" s="84">
        <f>+C106-15018.5</f>
        <v>42110.250099999997</v>
      </c>
    </row>
    <row r="107" spans="1:17">
      <c r="A107" s="56" t="s">
        <v>80</v>
      </c>
      <c r="B107" s="57" t="s">
        <v>45</v>
      </c>
      <c r="C107" s="56">
        <v>57128.925300000003</v>
      </c>
      <c r="D107" s="56">
        <v>1E-4</v>
      </c>
      <c r="E107" s="1">
        <f>+(C107-C$7)/C$8</f>
        <v>13155.011368157793</v>
      </c>
      <c r="F107" s="1">
        <f>ROUND(2*E107,0)/2</f>
        <v>13155</v>
      </c>
      <c r="G107" s="1">
        <f>+C107-(C$7+F107*C$8)</f>
        <v>4.0000000008149073E-3</v>
      </c>
      <c r="K107" s="1">
        <f>+G107</f>
        <v>4.0000000008149073E-3</v>
      </c>
      <c r="O107" s="1">
        <f ca="1">+C$11+C$12*$F107</f>
        <v>6.3230431575411576E-4</v>
      </c>
      <c r="Q107" s="84">
        <f>+C107-15018.5</f>
        <v>42110.425300000003</v>
      </c>
    </row>
    <row r="108" spans="1:17">
      <c r="A108" s="47" t="s">
        <v>81</v>
      </c>
      <c r="B108" s="48" t="s">
        <v>45</v>
      </c>
      <c r="C108" s="47">
        <v>57443.834799999997</v>
      </c>
      <c r="D108" s="47">
        <v>2.9999999999999997E-4</v>
      </c>
      <c r="E108" s="1">
        <f>+(C108-C$7)/C$8</f>
        <v>14049.996589552649</v>
      </c>
      <c r="F108" s="1">
        <f>ROUND(2*E108,0)/2</f>
        <v>14050</v>
      </c>
      <c r="G108" s="1">
        <f>+C108-(C$7+F108*C$8)</f>
        <v>-1.2000000060652383E-3</v>
      </c>
      <c r="K108" s="1">
        <f>+G108</f>
        <v>-1.2000000060652383E-3</v>
      </c>
      <c r="O108" s="1">
        <f ca="1">+C$11+C$12*$F108</f>
        <v>7.2173978123856244E-5</v>
      </c>
      <c r="Q108" s="84">
        <f>+C108-15018.5</f>
        <v>42425.334799999997</v>
      </c>
    </row>
    <row r="109" spans="1:17">
      <c r="A109" s="56" t="s">
        <v>80</v>
      </c>
      <c r="B109" s="57" t="s">
        <v>45</v>
      </c>
      <c r="C109" s="56">
        <v>57502.597099999999</v>
      </c>
      <c r="D109" s="56">
        <v>1E-4</v>
      </c>
      <c r="E109" s="1">
        <f>+(C109-C$7)/C$8</f>
        <v>14217.001364178928</v>
      </c>
      <c r="F109" s="1">
        <f>ROUND(2*E109,0)/2</f>
        <v>14217</v>
      </c>
      <c r="G109" s="1">
        <f>+C109-(C$7+F109*C$8)</f>
        <v>4.7999999515013769E-4</v>
      </c>
      <c r="K109" s="1">
        <f>+G109</f>
        <v>4.7999999515013769E-4</v>
      </c>
      <c r="O109" s="1">
        <f ca="1">+C$11+C$12*$F109</f>
        <v>-3.2341961970281177E-5</v>
      </c>
      <c r="Q109" s="84">
        <f>+C109-15018.5</f>
        <v>42484.097099999999</v>
      </c>
    </row>
    <row r="110" spans="1:17">
      <c r="A110" s="62" t="s">
        <v>84</v>
      </c>
      <c r="B110" s="44" t="s">
        <v>47</v>
      </c>
      <c r="C110" s="45">
        <v>57793.758000000002</v>
      </c>
      <c r="D110" s="45">
        <v>5.9999999999999995E-4</v>
      </c>
      <c r="E110" s="1">
        <f>+(C110-C$7)/C$8</f>
        <v>15044.492127550731</v>
      </c>
      <c r="F110" s="1">
        <f>ROUND(2*E110,0)/2</f>
        <v>15044.5</v>
      </c>
      <c r="G110" s="1">
        <f>+C110-(C$7+F110*C$8)</f>
        <v>-2.7699999991455115E-3</v>
      </c>
      <c r="K110" s="1">
        <f>+G110</f>
        <v>-2.7699999991455115E-3</v>
      </c>
      <c r="O110" s="1">
        <f ca="1">+C$11+C$12*$F110</f>
        <v>-5.5022783279602347E-4</v>
      </c>
      <c r="Q110" s="84">
        <f>+C110-15018.5</f>
        <v>42775.258000000002</v>
      </c>
    </row>
    <row r="111" spans="1:17">
      <c r="A111" s="62" t="s">
        <v>84</v>
      </c>
      <c r="B111" s="44" t="s">
        <v>45</v>
      </c>
      <c r="C111" s="45">
        <v>57793.9355</v>
      </c>
      <c r="D111" s="45">
        <v>1E-4</v>
      </c>
      <c r="E111" s="1">
        <f>+(C111-C$7)/C$8</f>
        <v>15044.996589552658</v>
      </c>
      <c r="F111" s="1">
        <f>ROUND(2*E111,0)/2</f>
        <v>15045</v>
      </c>
      <c r="G111" s="1">
        <f>+C111-(C$7+F111*C$8)</f>
        <v>-1.1999999987892807E-3</v>
      </c>
      <c r="K111" s="1">
        <f>+G111</f>
        <v>-1.1999999987892807E-3</v>
      </c>
      <c r="O111" s="1">
        <f ca="1">+C$11+C$12*$F111</f>
        <v>-5.5054075477235266E-4</v>
      </c>
      <c r="Q111" s="84">
        <f>+C111-15018.5</f>
        <v>42775.4355</v>
      </c>
    </row>
    <row r="112" spans="1:17">
      <c r="A112" s="58" t="s">
        <v>82</v>
      </c>
      <c r="B112" s="59" t="s">
        <v>47</v>
      </c>
      <c r="C112" s="60">
        <v>57806.083700000003</v>
      </c>
      <c r="D112" s="61" t="s">
        <v>76</v>
      </c>
      <c r="E112" s="1">
        <f>+(C112-C$7)/C$8</f>
        <v>15079.522253168878</v>
      </c>
      <c r="F112" s="1">
        <f>ROUND(2*E112,0)/2</f>
        <v>15079.5</v>
      </c>
      <c r="G112" s="1">
        <f>+C112-(C$7+F112*C$8)</f>
        <v>7.8300000022863969E-3</v>
      </c>
      <c r="K112" s="1">
        <f>+G112</f>
        <v>7.8300000022863969E-3</v>
      </c>
      <c r="O112" s="1">
        <f ca="1">+C$11+C$12*$F112</f>
        <v>-5.721323711391068E-4</v>
      </c>
      <c r="Q112" s="84">
        <f>+C112-15018.5</f>
        <v>42787.583700000003</v>
      </c>
    </row>
    <row r="113" spans="1:17">
      <c r="A113" s="58" t="s">
        <v>82</v>
      </c>
      <c r="B113" s="59" t="s">
        <v>45</v>
      </c>
      <c r="C113" s="60">
        <v>57806.251400000001</v>
      </c>
      <c r="D113" s="61" t="s">
        <v>76</v>
      </c>
      <c r="E113" s="1">
        <f>+(C113-C$7)/C$8</f>
        <v>15079.998863184221</v>
      </c>
      <c r="F113" s="1">
        <f>ROUND(2*E113,0)/2</f>
        <v>15080</v>
      </c>
      <c r="G113" s="1">
        <f>+C113-(C$7+F113*C$8)</f>
        <v>-3.9999999717110768E-4</v>
      </c>
      <c r="K113" s="1">
        <f>+G113</f>
        <v>-3.9999999717110768E-4</v>
      </c>
      <c r="O113" s="1">
        <f ca="1">+C$11+C$12*$F113</f>
        <v>-5.7244529311543599E-4</v>
      </c>
      <c r="Q113" s="84">
        <f>+C113-15018.5</f>
        <v>42787.751400000001</v>
      </c>
    </row>
    <row r="114" spans="1:17">
      <c r="A114" s="63" t="s">
        <v>85</v>
      </c>
      <c r="B114" s="64" t="s">
        <v>45</v>
      </c>
      <c r="C114" s="65">
        <v>57839.326109999791</v>
      </c>
      <c r="D114" s="65">
        <v>2.0000000000000001E-4</v>
      </c>
      <c r="E114" s="1">
        <f>+(C114-C$7)/C$8</f>
        <v>15173.998493718495</v>
      </c>
      <c r="F114" s="1">
        <f>ROUND(2*E114,0)/2</f>
        <v>15174</v>
      </c>
      <c r="G114" s="1">
        <f>+C114-(C$7+F114*C$8)</f>
        <v>-5.3000020852778107E-4</v>
      </c>
      <c r="K114" s="1">
        <f>+G114</f>
        <v>-5.3000020852778107E-4</v>
      </c>
      <c r="O114" s="1">
        <f ca="1">+C$11+C$12*$F114</f>
        <v>-6.3127462466542987E-4</v>
      </c>
      <c r="Q114" s="84">
        <f>+C114-15018.5</f>
        <v>42820.826109999791</v>
      </c>
    </row>
    <row r="115" spans="1:17">
      <c r="A115" s="63" t="s">
        <v>85</v>
      </c>
      <c r="B115" s="64" t="s">
        <v>45</v>
      </c>
      <c r="C115" s="65">
        <v>57839.326549999882</v>
      </c>
      <c r="D115" s="65">
        <v>2.0000000000000001E-4</v>
      </c>
      <c r="E115" s="1">
        <f>+(C115-C$7)/C$8</f>
        <v>15173.999744216109</v>
      </c>
      <c r="F115" s="1">
        <f>ROUND(2*E115,0)/2</f>
        <v>15174</v>
      </c>
      <c r="G115" s="1">
        <f>+C115-(C$7+F115*C$8)</f>
        <v>-9.0000117779709399E-5</v>
      </c>
      <c r="K115" s="1">
        <f>+G115</f>
        <v>-9.0000117779709399E-5</v>
      </c>
      <c r="O115" s="1">
        <f ca="1">+C$11+C$12*$F115</f>
        <v>-6.3127462466542987E-4</v>
      </c>
      <c r="Q115" s="84">
        <f>+C115-15018.5</f>
        <v>42820.826549999882</v>
      </c>
    </row>
    <row r="116" spans="1:17">
      <c r="A116" s="63" t="s">
        <v>85</v>
      </c>
      <c r="B116" s="64" t="s">
        <v>45</v>
      </c>
      <c r="C116" s="65">
        <v>57839.326809999999</v>
      </c>
      <c r="D116" s="65">
        <v>2.0000000000000001E-4</v>
      </c>
      <c r="E116" s="1">
        <f>+(C116-C$7)/C$8</f>
        <v>15174.000483146698</v>
      </c>
      <c r="F116" s="1">
        <f>ROUND(2*E116,0)/2</f>
        <v>15174</v>
      </c>
      <c r="G116" s="1">
        <f>+C116-(C$7+F116*C$8)</f>
        <v>1.6999999934341758E-4</v>
      </c>
      <c r="K116" s="1">
        <f>+G116</f>
        <v>1.6999999934341758E-4</v>
      </c>
      <c r="O116" s="1">
        <f ca="1">+C$11+C$12*$F116</f>
        <v>-6.3127462466542987E-4</v>
      </c>
      <c r="Q116" s="84">
        <f>+C116-15018.5</f>
        <v>42820.826809999999</v>
      </c>
    </row>
    <row r="117" spans="1:17">
      <c r="A117" s="63" t="s">
        <v>85</v>
      </c>
      <c r="B117" s="64" t="s">
        <v>45</v>
      </c>
      <c r="C117" s="65">
        <v>57839.327810000163</v>
      </c>
      <c r="D117" s="65">
        <v>2.9999999999999997E-4</v>
      </c>
      <c r="E117" s="1">
        <f>+(C117-C$7)/C$8</f>
        <v>15174.003325186612</v>
      </c>
      <c r="F117" s="1">
        <f>ROUND(2*E117,0)/2</f>
        <v>15174</v>
      </c>
      <c r="G117" s="1">
        <f>+C117-(C$7+F117*C$8)</f>
        <v>1.1700001632561907E-3</v>
      </c>
      <c r="K117" s="1">
        <f>+G117</f>
        <v>1.1700001632561907E-3</v>
      </c>
      <c r="O117" s="1">
        <f ca="1">+C$11+C$12*$F117</f>
        <v>-6.3127462466542987E-4</v>
      </c>
      <c r="Q117" s="84">
        <f>+C117-15018.5</f>
        <v>42820.827810000163</v>
      </c>
    </row>
    <row r="118" spans="1:17">
      <c r="A118" s="63" t="s">
        <v>85</v>
      </c>
      <c r="B118" s="64" t="s">
        <v>47</v>
      </c>
      <c r="C118" s="65">
        <v>57839.500889999792</v>
      </c>
      <c r="D118" s="65">
        <v>2.9999999999999997E-4</v>
      </c>
      <c r="E118" s="1">
        <f>+(C118-C$7)/C$8</f>
        <v>15174.495225373134</v>
      </c>
      <c r="F118" s="1">
        <f>ROUND(2*E118,0)/2</f>
        <v>15174.5</v>
      </c>
      <c r="G118" s="1">
        <f>+C118-(C$7+F118*C$8)</f>
        <v>-1.6800002122181468E-3</v>
      </c>
      <c r="K118" s="1">
        <f>+G118</f>
        <v>-1.6800002122181468E-3</v>
      </c>
      <c r="O118" s="1">
        <f ca="1">+C$11+C$12*$F118</f>
        <v>-6.3158754664175906E-4</v>
      </c>
      <c r="Q118" s="84">
        <f>+C118-15018.5</f>
        <v>42821.000889999792</v>
      </c>
    </row>
    <row r="119" spans="1:17">
      <c r="A119" s="63" t="s">
        <v>85</v>
      </c>
      <c r="B119" s="64" t="s">
        <v>47</v>
      </c>
      <c r="C119" s="65">
        <v>57839.500969999935</v>
      </c>
      <c r="D119" s="65">
        <v>5.0000000000000001E-4</v>
      </c>
      <c r="E119" s="1">
        <f>+(C119-C$7)/C$8</f>
        <v>15174.495452736697</v>
      </c>
      <c r="F119" s="1">
        <f>ROUND(2*E119,0)/2</f>
        <v>15174.5</v>
      </c>
      <c r="G119" s="1">
        <f>+C119-(C$7+F119*C$8)</f>
        <v>-1.6000000687199645E-3</v>
      </c>
      <c r="K119" s="1">
        <f>+G119</f>
        <v>-1.6000000687199645E-3</v>
      </c>
      <c r="O119" s="1">
        <f ca="1">+C$11+C$12*$F119</f>
        <v>-6.3158754664175906E-4</v>
      </c>
      <c r="Q119" s="84">
        <f>+C119-15018.5</f>
        <v>42821.000969999935</v>
      </c>
    </row>
    <row r="120" spans="1:17">
      <c r="A120" s="63" t="s">
        <v>85</v>
      </c>
      <c r="B120" s="64" t="s">
        <v>47</v>
      </c>
      <c r="C120" s="65">
        <v>57839.5012099999</v>
      </c>
      <c r="D120" s="65">
        <v>2.9999999999999997E-4</v>
      </c>
      <c r="E120" s="1">
        <f>+(C120-C$7)/C$8</f>
        <v>15174.496134826064</v>
      </c>
      <c r="F120" s="1">
        <f>ROUND(2*E120,0)/2</f>
        <v>15174.5</v>
      </c>
      <c r="G120" s="1">
        <f>+C120-(C$7+F120*C$8)</f>
        <v>-1.3600001038867049E-3</v>
      </c>
      <c r="K120" s="1">
        <f>+G120</f>
        <v>-1.3600001038867049E-3</v>
      </c>
      <c r="O120" s="1">
        <f ca="1">+C$11+C$12*$F120</f>
        <v>-6.3158754664175906E-4</v>
      </c>
      <c r="Q120" s="84">
        <f>+C120-15018.5</f>
        <v>42821.0012099999</v>
      </c>
    </row>
    <row r="121" spans="1:17">
      <c r="A121" s="63" t="s">
        <v>85</v>
      </c>
      <c r="B121" s="64" t="s">
        <v>47</v>
      </c>
      <c r="C121" s="65">
        <v>57839.501290000044</v>
      </c>
      <c r="D121" s="65">
        <v>4.0000000000000002E-4</v>
      </c>
      <c r="E121" s="1">
        <f>+(C121-C$7)/C$8</f>
        <v>15174.496362189628</v>
      </c>
      <c r="F121" s="1">
        <f>ROUND(2*E121,0)/2</f>
        <v>15174.5</v>
      </c>
      <c r="G121" s="1">
        <f>+C121-(C$7+F121*C$8)</f>
        <v>-1.2799999603885226E-3</v>
      </c>
      <c r="K121" s="1">
        <f>+G121</f>
        <v>-1.2799999603885226E-3</v>
      </c>
      <c r="O121" s="1">
        <f ca="1">+C$11+C$12*$F121</f>
        <v>-6.3158754664175906E-4</v>
      </c>
      <c r="Q121" s="84">
        <f>+C121-15018.5</f>
        <v>42821.001290000044</v>
      </c>
    </row>
    <row r="122" spans="1:17">
      <c r="A122" s="47" t="s">
        <v>83</v>
      </c>
      <c r="B122" s="48" t="s">
        <v>45</v>
      </c>
      <c r="C122" s="47">
        <v>58180.273200000171</v>
      </c>
      <c r="D122" s="47" t="s">
        <v>16</v>
      </c>
      <c r="E122" s="1">
        <f>+(C122-C$7)/C$8</f>
        <v>16142.983573012474</v>
      </c>
      <c r="F122" s="1">
        <f>ROUND(2*E122,0)/2</f>
        <v>16143</v>
      </c>
      <c r="G122" s="1">
        <f>+C122-(C$7+F122*C$8)</f>
        <v>-5.7799998321570456E-3</v>
      </c>
      <c r="K122" s="1">
        <f>+G122</f>
        <v>-5.7799998321570456E-3</v>
      </c>
      <c r="O122" s="1">
        <f ca="1">+C$11+C$12*$F122</f>
        <v>-1.237717414792493E-3</v>
      </c>
      <c r="Q122" s="84">
        <f>+C122-15018.5</f>
        <v>43161.773200000171</v>
      </c>
    </row>
    <row r="123" spans="1:17" ht="12" customHeight="1">
      <c r="A123" s="63" t="s">
        <v>86</v>
      </c>
      <c r="B123" s="64" t="s">
        <v>45</v>
      </c>
      <c r="C123" s="65">
        <v>58895.25</v>
      </c>
      <c r="D123" s="65" t="s">
        <v>87</v>
      </c>
      <c r="E123" s="1">
        <f>+(C123-C$7)/C$8</f>
        <v>18174.975842664691</v>
      </c>
      <c r="F123" s="1">
        <f>ROUND(2*E123,0)/2</f>
        <v>18175</v>
      </c>
      <c r="G123" s="1">
        <f>+C123-(C$7+F123*C$8)</f>
        <v>-8.5000000035506673E-3</v>
      </c>
      <c r="K123" s="1">
        <f>+G123</f>
        <v>-8.5000000035506673E-3</v>
      </c>
      <c r="O123" s="1">
        <f ca="1">+C$11+C$12*$F123</f>
        <v>-2.5094323265966115E-3</v>
      </c>
      <c r="Q123" s="84">
        <f>+C123-15018.5</f>
        <v>43876.75</v>
      </c>
    </row>
    <row r="124" spans="1:17" ht="12" customHeight="1">
      <c r="A124" s="63" t="s">
        <v>86</v>
      </c>
      <c r="B124" s="64" t="s">
        <v>45</v>
      </c>
      <c r="C124" s="65">
        <v>58895.25</v>
      </c>
      <c r="D124" s="65" t="s">
        <v>88</v>
      </c>
      <c r="E124" s="1">
        <f>+(C124-C$7)/C$8</f>
        <v>18174.975842664691</v>
      </c>
      <c r="F124" s="1">
        <f>ROUND(2*E124,0)/2</f>
        <v>18175</v>
      </c>
      <c r="G124" s="1">
        <f>+C124-(C$7+F124*C$8)</f>
        <v>-8.5000000035506673E-3</v>
      </c>
      <c r="K124" s="1">
        <f>+G124</f>
        <v>-8.5000000035506673E-3</v>
      </c>
      <c r="O124" s="1">
        <f ca="1">+C$11+C$12*$F124</f>
        <v>-2.5094323265966115E-3</v>
      </c>
      <c r="Q124" s="84">
        <f>+C124-15018.5</f>
        <v>43876.75</v>
      </c>
    </row>
    <row r="125" spans="1:17" ht="12" customHeight="1">
      <c r="A125" s="63" t="s">
        <v>86</v>
      </c>
      <c r="B125" s="64" t="s">
        <v>45</v>
      </c>
      <c r="C125" s="65">
        <v>58942.05</v>
      </c>
      <c r="D125" s="65" t="s">
        <v>87</v>
      </c>
      <c r="E125" s="1">
        <f>+(C125-C$7)/C$8</f>
        <v>18307.983288808053</v>
      </c>
      <c r="F125" s="1">
        <f>ROUND(2*E125,0)/2</f>
        <v>18308</v>
      </c>
      <c r="G125" s="1">
        <f>+C125-(C$7+F125*C$8)</f>
        <v>-5.8799999969778582E-3</v>
      </c>
      <c r="K125" s="1">
        <f>+G125</f>
        <v>-5.8799999969778582E-3</v>
      </c>
      <c r="O125" s="1">
        <f ca="1">+C$11+C$12*$F125</f>
        <v>-2.5926695723003275E-3</v>
      </c>
      <c r="Q125" s="84">
        <f>+C125-15018.5</f>
        <v>43923.55</v>
      </c>
    </row>
    <row r="126" spans="1:17" ht="12" customHeight="1">
      <c r="A126" s="88" t="s">
        <v>322</v>
      </c>
      <c r="B126" s="89" t="s">
        <v>45</v>
      </c>
      <c r="C126" s="90">
        <v>59702.055900000036</v>
      </c>
      <c r="E126" s="1">
        <f>+(C126-C$7)/C$8</f>
        <v>20467.950036946611</v>
      </c>
      <c r="F126" s="1">
        <f>ROUND(2*E126,0)/2</f>
        <v>20468</v>
      </c>
      <c r="G126" s="1">
        <f>+C126-(C$7+F126*C$8)</f>
        <v>-1.7579999963345472E-2</v>
      </c>
      <c r="K126" s="1">
        <f>+G126</f>
        <v>-1.7579999963345472E-2</v>
      </c>
      <c r="O126" s="1">
        <f ca="1">+C$11+C$12*$F126</f>
        <v>-3.9444925100448631E-3</v>
      </c>
      <c r="Q126" s="84">
        <f>+C126-15018.5</f>
        <v>44683.555900000036</v>
      </c>
    </row>
    <row r="127" spans="1:17" ht="12" customHeight="1">
      <c r="A127" s="88" t="s">
        <v>322</v>
      </c>
      <c r="B127" s="89" t="s">
        <v>45</v>
      </c>
      <c r="C127" s="90">
        <v>59702.055900000036</v>
      </c>
      <c r="E127" s="1">
        <f>+(C127-C$7)/C$8</f>
        <v>20467.950036946611</v>
      </c>
      <c r="F127" s="1">
        <f>ROUND(2*E127,0)/2</f>
        <v>20468</v>
      </c>
      <c r="G127" s="1">
        <f>+C127-(C$7+F127*C$8)</f>
        <v>-1.7579999963345472E-2</v>
      </c>
      <c r="K127" s="1">
        <f>+G127</f>
        <v>-1.7579999963345472E-2</v>
      </c>
      <c r="O127" s="1">
        <f ca="1">+C$11+C$12*$F127</f>
        <v>-3.9444925100448631E-3</v>
      </c>
      <c r="Q127" s="84">
        <f>+C127-15018.5</f>
        <v>44683.555900000036</v>
      </c>
    </row>
    <row r="128" spans="1:17">
      <c r="A128" s="85" t="s">
        <v>321</v>
      </c>
      <c r="B128" s="86" t="s">
        <v>45</v>
      </c>
      <c r="C128" s="87">
        <v>59715.425999999999</v>
      </c>
      <c r="D128" s="85">
        <v>1E-4</v>
      </c>
      <c r="E128" s="1">
        <f>+(C128-C$7)/C$8</f>
        <v>20505.948388563629</v>
      </c>
      <c r="F128" s="1">
        <f>ROUND(2*E128,0)/2</f>
        <v>20506</v>
      </c>
      <c r="G128" s="1">
        <f>+C128-(C$7+F128*C$8)</f>
        <v>-1.8159999999625143E-2</v>
      </c>
      <c r="K128" s="1">
        <f>+G128</f>
        <v>-1.8159999999625143E-2</v>
      </c>
      <c r="O128" s="1">
        <f ca="1">+C$11+C$12*$F128</f>
        <v>-3.968274580245925E-3</v>
      </c>
      <c r="Q128" s="84">
        <f>+C128-15018.5</f>
        <v>44696.925999999999</v>
      </c>
    </row>
  </sheetData>
  <sheetProtection selectLockedCells="1" selectUnlockedCells="1"/>
  <sortState xmlns:xlrd2="http://schemas.microsoft.com/office/spreadsheetml/2017/richdata2" ref="A21:U128">
    <sortCondition ref="C21:C128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8"/>
  <sheetViews>
    <sheetView topLeftCell="A36" workbookViewId="0">
      <selection activeCell="A48" sqref="A48"/>
    </sheetView>
  </sheetViews>
  <sheetFormatPr defaultRowHeight="12.75"/>
  <cols>
    <col min="1" max="1" width="19.7109375" style="30" customWidth="1"/>
    <col min="2" max="2" width="4.42578125" customWidth="1"/>
    <col min="3" max="3" width="12.7109375" style="30" customWidth="1"/>
    <col min="4" max="4" width="5.42578125" customWidth="1"/>
    <col min="5" max="5" width="14.85546875" customWidth="1"/>
    <col min="7" max="7" width="12" customWidth="1"/>
    <col min="8" max="8" width="14.140625" style="30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>
      <c r="A1" s="66" t="s">
        <v>89</v>
      </c>
      <c r="I1" s="67" t="s">
        <v>90</v>
      </c>
      <c r="J1" s="68" t="s">
        <v>36</v>
      </c>
    </row>
    <row r="2" spans="1:16">
      <c r="I2" s="69" t="s">
        <v>91</v>
      </c>
      <c r="J2" s="70" t="s">
        <v>35</v>
      </c>
    </row>
    <row r="3" spans="1:16">
      <c r="A3" s="71" t="s">
        <v>92</v>
      </c>
      <c r="I3" s="69" t="s">
        <v>93</v>
      </c>
      <c r="J3" s="70" t="s">
        <v>33</v>
      </c>
    </row>
    <row r="4" spans="1:16">
      <c r="I4" s="69" t="s">
        <v>94</v>
      </c>
      <c r="J4" s="70" t="s">
        <v>33</v>
      </c>
    </row>
    <row r="5" spans="1:16">
      <c r="I5" s="72" t="s">
        <v>87</v>
      </c>
      <c r="J5" s="73" t="s">
        <v>34</v>
      </c>
    </row>
    <row r="11" spans="1:16" ht="12.75" customHeight="1">
      <c r="A11" s="30" t="str">
        <f t="shared" ref="A11:A42" si="0">P11</f>
        <v> BBS 125 </v>
      </c>
      <c r="B11" s="3" t="str">
        <f t="shared" ref="B11:B42" si="1">IF(H11=INT(H11),"I","II")</f>
        <v>I</v>
      </c>
      <c r="C11" s="30">
        <f t="shared" ref="C11:C42" si="2">1*G11</f>
        <v>52042.436399999999</v>
      </c>
      <c r="D11" t="str">
        <f t="shared" ref="D11:D42" si="3">VLOOKUP(F11,I$1:J$5,2,FALSE)</f>
        <v>vis</v>
      </c>
      <c r="E11" t="e">
        <f>VLOOKUP(C11,Active!C$21:E$966,3,FALSE)</f>
        <v>#N/A</v>
      </c>
      <c r="F11" s="3" t="s">
        <v>87</v>
      </c>
      <c r="G11" t="str">
        <f t="shared" ref="G11:G42" si="4">MID(I11,3,LEN(I11)-3)</f>
        <v>52042.4364</v>
      </c>
      <c r="H11" s="30">
        <f t="shared" ref="H11:H42" si="5">1*K11</f>
        <v>-1301</v>
      </c>
      <c r="I11" s="74" t="s">
        <v>95</v>
      </c>
      <c r="J11" s="75" t="s">
        <v>96</v>
      </c>
      <c r="K11" s="74">
        <v>-1301</v>
      </c>
      <c r="L11" s="74" t="s">
        <v>97</v>
      </c>
      <c r="M11" s="75" t="s">
        <v>98</v>
      </c>
      <c r="N11" s="75" t="s">
        <v>99</v>
      </c>
      <c r="O11" s="76" t="s">
        <v>100</v>
      </c>
      <c r="P11" s="76" t="s">
        <v>101</v>
      </c>
    </row>
    <row r="12" spans="1:16" ht="12.75" customHeight="1">
      <c r="A12" s="30" t="str">
        <f t="shared" si="0"/>
        <v>IBVS 5603 </v>
      </c>
      <c r="B12" s="3" t="str">
        <f t="shared" si="1"/>
        <v>I</v>
      </c>
      <c r="C12" s="30">
        <f t="shared" si="2"/>
        <v>53051.917999999998</v>
      </c>
      <c r="D12" t="str">
        <f t="shared" si="3"/>
        <v>vis</v>
      </c>
      <c r="E12">
        <f>VLOOKUP(C12,Active!C$21:E$966,3,FALSE)</f>
        <v>1567.9957937816077</v>
      </c>
      <c r="F12" s="3" t="s">
        <v>87</v>
      </c>
      <c r="G12" t="str">
        <f t="shared" si="4"/>
        <v>53051.918</v>
      </c>
      <c r="H12" s="30">
        <f t="shared" si="5"/>
        <v>1568</v>
      </c>
      <c r="I12" s="74" t="s">
        <v>102</v>
      </c>
      <c r="J12" s="75" t="s">
        <v>103</v>
      </c>
      <c r="K12" s="74">
        <v>1568</v>
      </c>
      <c r="L12" s="74" t="s">
        <v>104</v>
      </c>
      <c r="M12" s="75" t="s">
        <v>98</v>
      </c>
      <c r="N12" s="75" t="s">
        <v>99</v>
      </c>
      <c r="O12" s="76" t="s">
        <v>105</v>
      </c>
      <c r="P12" s="77" t="s">
        <v>106</v>
      </c>
    </row>
    <row r="13" spans="1:16" ht="12.75" customHeight="1">
      <c r="A13" s="30" t="str">
        <f t="shared" si="0"/>
        <v>BAVM 201 </v>
      </c>
      <c r="B13" s="3" t="str">
        <f t="shared" si="1"/>
        <v>I</v>
      </c>
      <c r="C13" s="30">
        <f t="shared" si="2"/>
        <v>54126.501499999998</v>
      </c>
      <c r="D13" t="str">
        <f t="shared" si="3"/>
        <v>vis</v>
      </c>
      <c r="E13">
        <f>VLOOKUP(C13,Active!C$21:E$966,3,FALSE)</f>
        <v>4622.0044904223187</v>
      </c>
      <c r="F13" s="3" t="s">
        <v>87</v>
      </c>
      <c r="G13" t="str">
        <f t="shared" si="4"/>
        <v>54126.5015</v>
      </c>
      <c r="H13" s="30">
        <f t="shared" si="5"/>
        <v>4622</v>
      </c>
      <c r="I13" s="74" t="s">
        <v>107</v>
      </c>
      <c r="J13" s="75" t="s">
        <v>108</v>
      </c>
      <c r="K13" s="74" t="s">
        <v>109</v>
      </c>
      <c r="L13" s="74" t="s">
        <v>110</v>
      </c>
      <c r="M13" s="75" t="s">
        <v>111</v>
      </c>
      <c r="N13" s="75" t="s">
        <v>112</v>
      </c>
      <c r="O13" s="76" t="s">
        <v>113</v>
      </c>
      <c r="P13" s="77" t="s">
        <v>114</v>
      </c>
    </row>
    <row r="14" spans="1:16" ht="12.75" customHeight="1">
      <c r="A14" s="30" t="str">
        <f t="shared" si="0"/>
        <v>BAVM 209 </v>
      </c>
      <c r="B14" s="3" t="str">
        <f t="shared" si="1"/>
        <v>I</v>
      </c>
      <c r="C14" s="30">
        <f t="shared" si="2"/>
        <v>54847.4663</v>
      </c>
      <c r="D14" t="str">
        <f t="shared" si="3"/>
        <v>vis</v>
      </c>
      <c r="E14">
        <f>VLOOKUP(C14,Active!C$21:E$966,3,FALSE)</f>
        <v>6671.0148922867011</v>
      </c>
      <c r="F14" s="3" t="s">
        <v>87</v>
      </c>
      <c r="G14" t="str">
        <f t="shared" si="4"/>
        <v>54847.4663</v>
      </c>
      <c r="H14" s="30">
        <f t="shared" si="5"/>
        <v>6671</v>
      </c>
      <c r="I14" s="74" t="s">
        <v>115</v>
      </c>
      <c r="J14" s="75" t="s">
        <v>116</v>
      </c>
      <c r="K14" s="74" t="s">
        <v>117</v>
      </c>
      <c r="L14" s="74" t="s">
        <v>118</v>
      </c>
      <c r="M14" s="75" t="s">
        <v>111</v>
      </c>
      <c r="N14" s="75" t="s">
        <v>119</v>
      </c>
      <c r="O14" s="76" t="s">
        <v>120</v>
      </c>
      <c r="P14" s="77" t="s">
        <v>121</v>
      </c>
    </row>
    <row r="15" spans="1:16" ht="12.75" customHeight="1">
      <c r="A15" s="30" t="str">
        <f t="shared" si="0"/>
        <v>IBVS 5938 </v>
      </c>
      <c r="B15" s="3" t="str">
        <f t="shared" si="1"/>
        <v>I</v>
      </c>
      <c r="C15" s="30">
        <f t="shared" si="2"/>
        <v>54901.652300000002</v>
      </c>
      <c r="D15" t="str">
        <f t="shared" si="3"/>
        <v>vis</v>
      </c>
      <c r="E15">
        <f>VLOOKUP(C15,Active!C$21:E$966,3,FALSE)</f>
        <v>6825.0136417893482</v>
      </c>
      <c r="F15" s="3" t="s">
        <v>87</v>
      </c>
      <c r="G15" t="str">
        <f t="shared" si="4"/>
        <v>54901.6523</v>
      </c>
      <c r="H15" s="30">
        <f t="shared" si="5"/>
        <v>6825</v>
      </c>
      <c r="I15" s="74" t="s">
        <v>122</v>
      </c>
      <c r="J15" s="75" t="s">
        <v>123</v>
      </c>
      <c r="K15" s="74" t="s">
        <v>124</v>
      </c>
      <c r="L15" s="74" t="s">
        <v>125</v>
      </c>
      <c r="M15" s="75" t="s">
        <v>111</v>
      </c>
      <c r="N15" s="75" t="s">
        <v>87</v>
      </c>
      <c r="O15" s="76" t="s">
        <v>105</v>
      </c>
      <c r="P15" s="77" t="s">
        <v>126</v>
      </c>
    </row>
    <row r="16" spans="1:16" ht="12.75" customHeight="1">
      <c r="A16" s="30" t="str">
        <f t="shared" si="0"/>
        <v>BAVM 214 </v>
      </c>
      <c r="B16" s="3" t="str">
        <f t="shared" si="1"/>
        <v>I</v>
      </c>
      <c r="C16" s="30">
        <f t="shared" si="2"/>
        <v>54921.355900000002</v>
      </c>
      <c r="D16" t="str">
        <f t="shared" si="3"/>
        <v>vis</v>
      </c>
      <c r="E16">
        <f>VLOOKUP(C16,Active!C$21:E$966,3,FALSE)</f>
        <v>6881.01205024726</v>
      </c>
      <c r="F16" s="3" t="s">
        <v>87</v>
      </c>
      <c r="G16" t="str">
        <f t="shared" si="4"/>
        <v>54921.3559</v>
      </c>
      <c r="H16" s="30">
        <f t="shared" si="5"/>
        <v>6881</v>
      </c>
      <c r="I16" s="74" t="s">
        <v>127</v>
      </c>
      <c r="J16" s="75" t="s">
        <v>128</v>
      </c>
      <c r="K16" s="74" t="s">
        <v>129</v>
      </c>
      <c r="L16" s="74" t="s">
        <v>130</v>
      </c>
      <c r="M16" s="75" t="s">
        <v>111</v>
      </c>
      <c r="N16" s="75" t="s">
        <v>131</v>
      </c>
      <c r="O16" s="76" t="s">
        <v>132</v>
      </c>
      <c r="P16" s="77" t="s">
        <v>133</v>
      </c>
    </row>
    <row r="17" spans="1:16" ht="12.75" customHeight="1">
      <c r="A17" s="30" t="str">
        <f t="shared" si="0"/>
        <v>BAVM 214 </v>
      </c>
      <c r="B17" s="3" t="str">
        <f t="shared" si="1"/>
        <v>I</v>
      </c>
      <c r="C17" s="30">
        <f t="shared" si="2"/>
        <v>54931.560299999997</v>
      </c>
      <c r="D17" t="str">
        <f t="shared" si="3"/>
        <v>vis</v>
      </c>
      <c r="E17">
        <f>VLOOKUP(C17,Active!C$21:E$966,3,FALSE)</f>
        <v>6910.0133575853915</v>
      </c>
      <c r="F17" s="3" t="s">
        <v>87</v>
      </c>
      <c r="G17" t="str">
        <f t="shared" si="4"/>
        <v>54931.5603</v>
      </c>
      <c r="H17" s="30">
        <f t="shared" si="5"/>
        <v>6910</v>
      </c>
      <c r="I17" s="74" t="s">
        <v>134</v>
      </c>
      <c r="J17" s="75" t="s">
        <v>135</v>
      </c>
      <c r="K17" s="74" t="s">
        <v>136</v>
      </c>
      <c r="L17" s="74" t="s">
        <v>137</v>
      </c>
      <c r="M17" s="75" t="s">
        <v>111</v>
      </c>
      <c r="N17" s="75" t="s">
        <v>131</v>
      </c>
      <c r="O17" s="76" t="s">
        <v>132</v>
      </c>
      <c r="P17" s="77" t="s">
        <v>133</v>
      </c>
    </row>
    <row r="18" spans="1:16" ht="12.75" customHeight="1">
      <c r="A18" s="30" t="str">
        <f t="shared" si="0"/>
        <v> JAAVSO 38;85 </v>
      </c>
      <c r="B18" s="3" t="str">
        <f t="shared" si="1"/>
        <v>I</v>
      </c>
      <c r="C18" s="30">
        <f t="shared" si="2"/>
        <v>54940.349199999997</v>
      </c>
      <c r="D18" t="str">
        <f t="shared" si="3"/>
        <v>vis</v>
      </c>
      <c r="E18">
        <f>VLOOKUP(C18,Active!C$21:E$966,3,FALSE)</f>
        <v>6934.9917580855899</v>
      </c>
      <c r="F18" s="3" t="s">
        <v>87</v>
      </c>
      <c r="G18" t="str">
        <f t="shared" si="4"/>
        <v>54940.3492</v>
      </c>
      <c r="H18" s="30">
        <f t="shared" si="5"/>
        <v>6935</v>
      </c>
      <c r="I18" s="74" t="s">
        <v>138</v>
      </c>
      <c r="J18" s="75" t="s">
        <v>139</v>
      </c>
      <c r="K18" s="74" t="s">
        <v>140</v>
      </c>
      <c r="L18" s="74" t="s">
        <v>141</v>
      </c>
      <c r="M18" s="75" t="s">
        <v>111</v>
      </c>
      <c r="N18" s="75" t="s">
        <v>142</v>
      </c>
      <c r="O18" s="76" t="s">
        <v>143</v>
      </c>
      <c r="P18" s="76" t="s">
        <v>144</v>
      </c>
    </row>
    <row r="19" spans="1:16" ht="12.75" customHeight="1">
      <c r="A19" s="30" t="str">
        <f t="shared" si="0"/>
        <v> JAAVSO 38;85 </v>
      </c>
      <c r="B19" s="3" t="str">
        <f t="shared" si="1"/>
        <v>I</v>
      </c>
      <c r="C19" s="30">
        <f t="shared" si="2"/>
        <v>54951.257400000002</v>
      </c>
      <c r="D19" t="str">
        <f t="shared" si="3"/>
        <v>vis</v>
      </c>
      <c r="E19">
        <f>VLOOKUP(C19,Active!C$21:E$966,3,FALSE)</f>
        <v>6965.9932927869067</v>
      </c>
      <c r="F19" s="3" t="s">
        <v>87</v>
      </c>
      <c r="G19" t="str">
        <f t="shared" si="4"/>
        <v>54951.2574</v>
      </c>
      <c r="H19" s="30">
        <f t="shared" si="5"/>
        <v>6966</v>
      </c>
      <c r="I19" s="74" t="s">
        <v>145</v>
      </c>
      <c r="J19" s="75" t="s">
        <v>146</v>
      </c>
      <c r="K19" s="74" t="s">
        <v>147</v>
      </c>
      <c r="L19" s="74" t="s">
        <v>148</v>
      </c>
      <c r="M19" s="75" t="s">
        <v>111</v>
      </c>
      <c r="N19" s="75" t="s">
        <v>142</v>
      </c>
      <c r="O19" s="76" t="s">
        <v>143</v>
      </c>
      <c r="P19" s="76" t="s">
        <v>144</v>
      </c>
    </row>
    <row r="20" spans="1:16" ht="12.75" customHeight="1">
      <c r="A20" s="30" t="str">
        <f t="shared" si="0"/>
        <v>IBVS 5974 </v>
      </c>
      <c r="B20" s="3" t="str">
        <f t="shared" si="1"/>
        <v>I</v>
      </c>
      <c r="C20" s="30">
        <f t="shared" si="2"/>
        <v>55202.841800000002</v>
      </c>
      <c r="D20" t="str">
        <f t="shared" si="3"/>
        <v>vis</v>
      </c>
      <c r="E20">
        <f>VLOOKUP(C20,Active!C$21:E$966,3,FALSE)</f>
        <v>7681.0060819644195</v>
      </c>
      <c r="F20" s="3" t="s">
        <v>87</v>
      </c>
      <c r="G20" t="str">
        <f t="shared" si="4"/>
        <v>55202.8418</v>
      </c>
      <c r="H20" s="30">
        <f t="shared" si="5"/>
        <v>7681</v>
      </c>
      <c r="I20" s="74" t="s">
        <v>149</v>
      </c>
      <c r="J20" s="75" t="s">
        <v>150</v>
      </c>
      <c r="K20" s="74" t="s">
        <v>151</v>
      </c>
      <c r="L20" s="74" t="s">
        <v>152</v>
      </c>
      <c r="M20" s="75" t="s">
        <v>111</v>
      </c>
      <c r="N20" s="75" t="s">
        <v>87</v>
      </c>
      <c r="O20" s="76" t="s">
        <v>105</v>
      </c>
      <c r="P20" s="77" t="s">
        <v>153</v>
      </c>
    </row>
    <row r="21" spans="1:16" ht="12.75" customHeight="1">
      <c r="A21" s="30" t="str">
        <f t="shared" si="0"/>
        <v>IBVS 5966 </v>
      </c>
      <c r="B21" s="3" t="str">
        <f t="shared" si="1"/>
        <v>II</v>
      </c>
      <c r="C21" s="30">
        <f t="shared" si="2"/>
        <v>55267.773000000001</v>
      </c>
      <c r="D21" t="str">
        <f t="shared" si="3"/>
        <v>vis</v>
      </c>
      <c r="E21">
        <f>VLOOKUP(C21,Active!C$21:E$966,3,FALSE)</f>
        <v>7865.5431137384176</v>
      </c>
      <c r="F21" s="3" t="s">
        <v>87</v>
      </c>
      <c r="G21" t="str">
        <f t="shared" si="4"/>
        <v>55267.773</v>
      </c>
      <c r="H21" s="30">
        <f t="shared" si="5"/>
        <v>7865.5</v>
      </c>
      <c r="I21" s="74" t="s">
        <v>154</v>
      </c>
      <c r="J21" s="75" t="s">
        <v>155</v>
      </c>
      <c r="K21" s="74" t="s">
        <v>156</v>
      </c>
      <c r="L21" s="74" t="s">
        <v>157</v>
      </c>
      <c r="M21" s="75" t="s">
        <v>111</v>
      </c>
      <c r="N21" s="75" t="s">
        <v>158</v>
      </c>
      <c r="O21" s="76" t="s">
        <v>159</v>
      </c>
      <c r="P21" s="77" t="s">
        <v>160</v>
      </c>
    </row>
    <row r="22" spans="1:16" ht="12.75" customHeight="1">
      <c r="A22" s="30" t="str">
        <f t="shared" si="0"/>
        <v>IBVS 5945 </v>
      </c>
      <c r="B22" s="3" t="str">
        <f t="shared" si="1"/>
        <v>I</v>
      </c>
      <c r="C22" s="30">
        <f t="shared" si="2"/>
        <v>55269.694799999997</v>
      </c>
      <c r="D22" t="str">
        <f t="shared" si="3"/>
        <v>vis</v>
      </c>
      <c r="E22">
        <f>VLOOKUP(C22,Active!C$21:E$966,3,FALSE)</f>
        <v>7871.0049451486275</v>
      </c>
      <c r="F22" s="3" t="s">
        <v>87</v>
      </c>
      <c r="G22" t="str">
        <f t="shared" si="4"/>
        <v>55269.6948</v>
      </c>
      <c r="H22" s="30">
        <f t="shared" si="5"/>
        <v>7871</v>
      </c>
      <c r="I22" s="74" t="s">
        <v>161</v>
      </c>
      <c r="J22" s="75" t="s">
        <v>162</v>
      </c>
      <c r="K22" s="74" t="s">
        <v>163</v>
      </c>
      <c r="L22" s="74" t="s">
        <v>164</v>
      </c>
      <c r="M22" s="75" t="s">
        <v>111</v>
      </c>
      <c r="N22" s="75" t="s">
        <v>87</v>
      </c>
      <c r="O22" s="76" t="s">
        <v>100</v>
      </c>
      <c r="P22" s="77" t="s">
        <v>165</v>
      </c>
    </row>
    <row r="23" spans="1:16" ht="12.75" customHeight="1">
      <c r="A23" s="30" t="str">
        <f t="shared" si="0"/>
        <v>IBVS 5992 </v>
      </c>
      <c r="B23" s="3" t="str">
        <f t="shared" si="1"/>
        <v>I</v>
      </c>
      <c r="C23" s="30">
        <f t="shared" si="2"/>
        <v>55583.910100000001</v>
      </c>
      <c r="D23" t="str">
        <f t="shared" si="3"/>
        <v>vis</v>
      </c>
      <c r="E23">
        <f>VLOOKUP(C23,Active!C$21:E$966,3,FALSE)</f>
        <v>8764.0172227590501</v>
      </c>
      <c r="F23" s="3" t="s">
        <v>87</v>
      </c>
      <c r="G23" t="str">
        <f t="shared" si="4"/>
        <v>55583.9101</v>
      </c>
      <c r="H23" s="30">
        <f t="shared" si="5"/>
        <v>8764</v>
      </c>
      <c r="I23" s="74" t="s">
        <v>166</v>
      </c>
      <c r="J23" s="75" t="s">
        <v>167</v>
      </c>
      <c r="K23" s="74" t="s">
        <v>168</v>
      </c>
      <c r="L23" s="74" t="s">
        <v>169</v>
      </c>
      <c r="M23" s="75" t="s">
        <v>111</v>
      </c>
      <c r="N23" s="75" t="s">
        <v>87</v>
      </c>
      <c r="O23" s="76" t="s">
        <v>100</v>
      </c>
      <c r="P23" s="77" t="s">
        <v>170</v>
      </c>
    </row>
    <row r="24" spans="1:16" ht="12.75" customHeight="1">
      <c r="A24" s="30" t="str">
        <f t="shared" si="0"/>
        <v>OEJV 0160 </v>
      </c>
      <c r="B24" s="3" t="str">
        <f t="shared" si="1"/>
        <v>I</v>
      </c>
      <c r="C24" s="30">
        <f t="shared" si="2"/>
        <v>55625.427029999999</v>
      </c>
      <c r="D24" t="str">
        <f t="shared" si="3"/>
        <v>vis</v>
      </c>
      <c r="E24">
        <f>VLOOKUP(C24,Active!C$21:E$966,3,FALSE)</f>
        <v>8882.0099755584542</v>
      </c>
      <c r="F24" s="3" t="s">
        <v>87</v>
      </c>
      <c r="G24" t="str">
        <f t="shared" si="4"/>
        <v>55625.42703</v>
      </c>
      <c r="H24" s="30">
        <f t="shared" si="5"/>
        <v>8882</v>
      </c>
      <c r="I24" s="74" t="s">
        <v>171</v>
      </c>
      <c r="J24" s="75" t="s">
        <v>172</v>
      </c>
      <c r="K24" s="74" t="s">
        <v>173</v>
      </c>
      <c r="L24" s="74" t="s">
        <v>174</v>
      </c>
      <c r="M24" s="75" t="s">
        <v>111</v>
      </c>
      <c r="N24" s="75" t="s">
        <v>158</v>
      </c>
      <c r="O24" s="76" t="s">
        <v>175</v>
      </c>
      <c r="P24" s="77" t="s">
        <v>176</v>
      </c>
    </row>
    <row r="25" spans="1:16" ht="12.75" customHeight="1">
      <c r="A25" s="30" t="str">
        <f t="shared" si="0"/>
        <v>OEJV 0160 </v>
      </c>
      <c r="B25" s="3" t="str">
        <f t="shared" si="1"/>
        <v>I</v>
      </c>
      <c r="C25" s="30">
        <f t="shared" si="2"/>
        <v>55625.427040000002</v>
      </c>
      <c r="D25" t="str">
        <f t="shared" si="3"/>
        <v>vis</v>
      </c>
      <c r="E25">
        <f>VLOOKUP(C25,Active!C$21:E$966,3,FALSE)</f>
        <v>8882.0100039788576</v>
      </c>
      <c r="F25" s="3" t="s">
        <v>87</v>
      </c>
      <c r="G25" t="str">
        <f t="shared" si="4"/>
        <v>55625.42704</v>
      </c>
      <c r="H25" s="30">
        <f t="shared" si="5"/>
        <v>8882</v>
      </c>
      <c r="I25" s="74" t="s">
        <v>177</v>
      </c>
      <c r="J25" s="75" t="s">
        <v>172</v>
      </c>
      <c r="K25" s="74" t="s">
        <v>173</v>
      </c>
      <c r="L25" s="74" t="s">
        <v>178</v>
      </c>
      <c r="M25" s="75" t="s">
        <v>111</v>
      </c>
      <c r="N25" s="75" t="s">
        <v>87</v>
      </c>
      <c r="O25" s="76" t="s">
        <v>175</v>
      </c>
      <c r="P25" s="77" t="s">
        <v>176</v>
      </c>
    </row>
    <row r="26" spans="1:16" ht="12.75" customHeight="1">
      <c r="A26" s="30" t="str">
        <f t="shared" si="0"/>
        <v>OEJV 0160 </v>
      </c>
      <c r="B26" s="3" t="str">
        <f t="shared" si="1"/>
        <v>I</v>
      </c>
      <c r="C26" s="30">
        <f t="shared" si="2"/>
        <v>55625.427100000001</v>
      </c>
      <c r="D26" t="str">
        <f t="shared" si="3"/>
        <v>vis</v>
      </c>
      <c r="E26">
        <f>VLOOKUP(C26,Active!C$21:E$966,3,FALSE)</f>
        <v>8882.0101745012198</v>
      </c>
      <c r="F26" s="3" t="s">
        <v>87</v>
      </c>
      <c r="G26" t="str">
        <f t="shared" si="4"/>
        <v>55625.4271</v>
      </c>
      <c r="H26" s="30">
        <f t="shared" si="5"/>
        <v>8882</v>
      </c>
      <c r="I26" s="74" t="s">
        <v>179</v>
      </c>
      <c r="J26" s="75" t="s">
        <v>180</v>
      </c>
      <c r="K26" s="74" t="s">
        <v>173</v>
      </c>
      <c r="L26" s="74" t="s">
        <v>181</v>
      </c>
      <c r="M26" s="75" t="s">
        <v>111</v>
      </c>
      <c r="N26" s="75" t="s">
        <v>45</v>
      </c>
      <c r="O26" s="76" t="s">
        <v>175</v>
      </c>
      <c r="P26" s="77" t="s">
        <v>176</v>
      </c>
    </row>
    <row r="27" spans="1:16" ht="12.75" customHeight="1">
      <c r="A27" s="30" t="str">
        <f t="shared" si="0"/>
        <v>OEJV 0160 </v>
      </c>
      <c r="B27" s="3" t="str">
        <f t="shared" si="1"/>
        <v>I</v>
      </c>
      <c r="C27" s="30">
        <f t="shared" si="2"/>
        <v>55625.427100000001</v>
      </c>
      <c r="D27" t="str">
        <f t="shared" si="3"/>
        <v>vis</v>
      </c>
      <c r="E27">
        <f>VLOOKUP(C27,Active!C$21:E$966,3,FALSE)</f>
        <v>8882.0101745012198</v>
      </c>
      <c r="F27" s="3" t="s">
        <v>87</v>
      </c>
      <c r="G27" t="str">
        <f t="shared" si="4"/>
        <v>55625.4271</v>
      </c>
      <c r="H27" s="30">
        <f t="shared" si="5"/>
        <v>8882</v>
      </c>
      <c r="I27" s="74" t="s">
        <v>179</v>
      </c>
      <c r="J27" s="75" t="s">
        <v>180</v>
      </c>
      <c r="K27" s="74" t="s">
        <v>173</v>
      </c>
      <c r="L27" s="74" t="s">
        <v>181</v>
      </c>
      <c r="M27" s="75" t="s">
        <v>111</v>
      </c>
      <c r="N27" s="75" t="s">
        <v>182</v>
      </c>
      <c r="O27" s="76" t="s">
        <v>175</v>
      </c>
      <c r="P27" s="77" t="s">
        <v>176</v>
      </c>
    </row>
    <row r="28" spans="1:16" ht="12.75" customHeight="1">
      <c r="A28" s="30" t="str">
        <f t="shared" si="0"/>
        <v>IBVS 5992 </v>
      </c>
      <c r="B28" s="3" t="str">
        <f t="shared" si="1"/>
        <v>I</v>
      </c>
      <c r="C28" s="30">
        <f t="shared" si="2"/>
        <v>55652.873899999999</v>
      </c>
      <c r="D28" t="str">
        <f t="shared" si="3"/>
        <v>vis</v>
      </c>
      <c r="E28">
        <f>VLOOKUP(C28,Active!C$21:E$966,3,FALSE)</f>
        <v>8960.0150628090632</v>
      </c>
      <c r="F28" s="3" t="s">
        <v>87</v>
      </c>
      <c r="G28" t="str">
        <f t="shared" si="4"/>
        <v>55652.8739</v>
      </c>
      <c r="H28" s="30">
        <f t="shared" si="5"/>
        <v>8960</v>
      </c>
      <c r="I28" s="74" t="s">
        <v>183</v>
      </c>
      <c r="J28" s="75" t="s">
        <v>184</v>
      </c>
      <c r="K28" s="74" t="s">
        <v>185</v>
      </c>
      <c r="L28" s="74" t="s">
        <v>137</v>
      </c>
      <c r="M28" s="75" t="s">
        <v>111</v>
      </c>
      <c r="N28" s="75" t="s">
        <v>87</v>
      </c>
      <c r="O28" s="76" t="s">
        <v>100</v>
      </c>
      <c r="P28" s="77" t="s">
        <v>170</v>
      </c>
    </row>
    <row r="29" spans="1:16" ht="12.75" customHeight="1">
      <c r="A29" s="30" t="str">
        <f t="shared" si="0"/>
        <v>IBVS 6018 </v>
      </c>
      <c r="B29" s="3" t="str">
        <f t="shared" si="1"/>
        <v>II</v>
      </c>
      <c r="C29" s="30">
        <f t="shared" si="2"/>
        <v>55659.75</v>
      </c>
      <c r="D29" t="str">
        <f t="shared" si="3"/>
        <v>vis</v>
      </c>
      <c r="E29">
        <f>VLOOKUP(C29,Active!C$21:E$966,3,FALSE)</f>
        <v>8979.5572102540737</v>
      </c>
      <c r="F29" s="3" t="s">
        <v>87</v>
      </c>
      <c r="G29" t="str">
        <f t="shared" si="4"/>
        <v>55659.75</v>
      </c>
      <c r="H29" s="30">
        <f t="shared" si="5"/>
        <v>8979.5</v>
      </c>
      <c r="I29" s="74" t="s">
        <v>186</v>
      </c>
      <c r="J29" s="75" t="s">
        <v>187</v>
      </c>
      <c r="K29" s="74" t="s">
        <v>188</v>
      </c>
      <c r="L29" s="74" t="s">
        <v>189</v>
      </c>
      <c r="M29" s="75" t="s">
        <v>111</v>
      </c>
      <c r="N29" s="75" t="s">
        <v>158</v>
      </c>
      <c r="O29" s="76" t="s">
        <v>159</v>
      </c>
      <c r="P29" s="77" t="s">
        <v>190</v>
      </c>
    </row>
    <row r="30" spans="1:16" ht="12.75" customHeight="1">
      <c r="A30" s="30" t="str">
        <f t="shared" si="0"/>
        <v>BAVM 231 </v>
      </c>
      <c r="B30" s="3" t="str">
        <f t="shared" si="1"/>
        <v>I</v>
      </c>
      <c r="C30" s="30">
        <f t="shared" si="2"/>
        <v>55671.521000000001</v>
      </c>
      <c r="D30" t="str">
        <f t="shared" si="3"/>
        <v>vis</v>
      </c>
      <c r="E30">
        <f>VLOOKUP(C30,Active!C$21:E$966,3,FALSE)</f>
        <v>9013.0108565906867</v>
      </c>
      <c r="F30" s="3" t="s">
        <v>87</v>
      </c>
      <c r="G30" t="str">
        <f t="shared" si="4"/>
        <v>55671.5210</v>
      </c>
      <c r="H30" s="30">
        <f t="shared" si="5"/>
        <v>9013</v>
      </c>
      <c r="I30" s="74" t="s">
        <v>191</v>
      </c>
      <c r="J30" s="75" t="s">
        <v>192</v>
      </c>
      <c r="K30" s="74" t="s">
        <v>193</v>
      </c>
      <c r="L30" s="74" t="s">
        <v>194</v>
      </c>
      <c r="M30" s="75" t="s">
        <v>111</v>
      </c>
      <c r="N30" s="75">
        <v>0</v>
      </c>
      <c r="O30" s="76" t="s">
        <v>195</v>
      </c>
      <c r="P30" s="77" t="s">
        <v>196</v>
      </c>
    </row>
    <row r="31" spans="1:16" ht="12.75" customHeight="1">
      <c r="A31" s="30" t="str">
        <f t="shared" si="0"/>
        <v> JAAVSO 40;975 </v>
      </c>
      <c r="B31" s="3" t="str">
        <f t="shared" si="1"/>
        <v>I</v>
      </c>
      <c r="C31" s="30">
        <f t="shared" si="2"/>
        <v>55692.275199999996</v>
      </c>
      <c r="D31" t="str">
        <f t="shared" si="3"/>
        <v>vis</v>
      </c>
      <c r="E31">
        <f>VLOOKUP(C31,Active!C$21:E$966,3,FALSE)</f>
        <v>9071.9951116921366</v>
      </c>
      <c r="F31" s="3" t="s">
        <v>87</v>
      </c>
      <c r="G31" t="str">
        <f t="shared" si="4"/>
        <v>55692.2752</v>
      </c>
      <c r="H31" s="30">
        <f t="shared" si="5"/>
        <v>9072</v>
      </c>
      <c r="I31" s="74" t="s">
        <v>197</v>
      </c>
      <c r="J31" s="75" t="s">
        <v>198</v>
      </c>
      <c r="K31" s="74">
        <v>9072</v>
      </c>
      <c r="L31" s="74" t="s">
        <v>148</v>
      </c>
      <c r="M31" s="75" t="s">
        <v>111</v>
      </c>
      <c r="N31" s="75" t="s">
        <v>90</v>
      </c>
      <c r="O31" s="76" t="s">
        <v>143</v>
      </c>
      <c r="P31" s="76" t="s">
        <v>199</v>
      </c>
    </row>
    <row r="32" spans="1:16" ht="12.75" customHeight="1">
      <c r="A32" s="30" t="str">
        <f t="shared" si="0"/>
        <v>BAVM 228 </v>
      </c>
      <c r="B32" s="3" t="str">
        <f t="shared" si="1"/>
        <v>I</v>
      </c>
      <c r="C32" s="30">
        <f t="shared" si="2"/>
        <v>55942.453000000001</v>
      </c>
      <c r="D32" t="str">
        <f t="shared" si="3"/>
        <v>vis</v>
      </c>
      <c r="E32">
        <f>VLOOKUP(C32,Active!C$21:E$966,3,FALSE)</f>
        <v>9783.0102881828007</v>
      </c>
      <c r="F32" s="3" t="s">
        <v>87</v>
      </c>
      <c r="G32" t="str">
        <f t="shared" si="4"/>
        <v>55942.4530</v>
      </c>
      <c r="H32" s="30">
        <f t="shared" si="5"/>
        <v>9783</v>
      </c>
      <c r="I32" s="74" t="s">
        <v>200</v>
      </c>
      <c r="J32" s="75" t="s">
        <v>201</v>
      </c>
      <c r="K32" s="74">
        <v>9783</v>
      </c>
      <c r="L32" s="74" t="s">
        <v>202</v>
      </c>
      <c r="M32" s="75" t="s">
        <v>111</v>
      </c>
      <c r="N32" s="75" t="s">
        <v>119</v>
      </c>
      <c r="O32" s="76" t="s">
        <v>120</v>
      </c>
      <c r="P32" s="77" t="s">
        <v>203</v>
      </c>
    </row>
    <row r="33" spans="1:16" ht="12.75" customHeight="1">
      <c r="A33" s="30" t="str">
        <f t="shared" si="0"/>
        <v>IBVS 6029 </v>
      </c>
      <c r="B33" s="3" t="str">
        <f t="shared" si="1"/>
        <v>I</v>
      </c>
      <c r="C33" s="30">
        <f t="shared" si="2"/>
        <v>55968.8436</v>
      </c>
      <c r="D33" t="str">
        <f t="shared" si="3"/>
        <v>vis</v>
      </c>
      <c r="E33">
        <f>VLOOKUP(C33,Active!C$21:E$966,3,FALSE)</f>
        <v>9858.0134144261883</v>
      </c>
      <c r="F33" s="3" t="s">
        <v>87</v>
      </c>
      <c r="G33" t="str">
        <f t="shared" si="4"/>
        <v>55968.8436</v>
      </c>
      <c r="H33" s="30">
        <f t="shared" si="5"/>
        <v>9858</v>
      </c>
      <c r="I33" s="74" t="s">
        <v>204</v>
      </c>
      <c r="J33" s="75" t="s">
        <v>205</v>
      </c>
      <c r="K33" s="74">
        <v>9858</v>
      </c>
      <c r="L33" s="74" t="s">
        <v>206</v>
      </c>
      <c r="M33" s="75" t="s">
        <v>111</v>
      </c>
      <c r="N33" s="75" t="s">
        <v>87</v>
      </c>
      <c r="O33" s="76" t="s">
        <v>100</v>
      </c>
      <c r="P33" s="77" t="s">
        <v>207</v>
      </c>
    </row>
    <row r="34" spans="1:16" ht="12.75" customHeight="1">
      <c r="A34" s="30" t="str">
        <f t="shared" si="0"/>
        <v>OEJV 0160 </v>
      </c>
      <c r="B34" s="3" t="str">
        <f t="shared" si="1"/>
        <v>II</v>
      </c>
      <c r="C34" s="30">
        <f t="shared" si="2"/>
        <v>55989.421600000001</v>
      </c>
      <c r="D34" t="str">
        <f t="shared" si="3"/>
        <v>vis</v>
      </c>
      <c r="E34">
        <f>VLOOKUP(C34,Active!C$21:E$966,3,FALSE)</f>
        <v>9916.496902177003</v>
      </c>
      <c r="F34" s="3" t="s">
        <v>87</v>
      </c>
      <c r="G34" t="str">
        <f t="shared" si="4"/>
        <v>55989.4216</v>
      </c>
      <c r="H34" s="30">
        <f t="shared" si="5"/>
        <v>9916.5</v>
      </c>
      <c r="I34" s="74" t="s">
        <v>208</v>
      </c>
      <c r="J34" s="75" t="s">
        <v>209</v>
      </c>
      <c r="K34" s="74">
        <v>9916.5</v>
      </c>
      <c r="L34" s="74" t="s">
        <v>210</v>
      </c>
      <c r="M34" s="75" t="s">
        <v>111</v>
      </c>
      <c r="N34" s="75" t="s">
        <v>182</v>
      </c>
      <c r="O34" s="76" t="s">
        <v>175</v>
      </c>
      <c r="P34" s="77" t="s">
        <v>176</v>
      </c>
    </row>
    <row r="35" spans="1:16" ht="12.75" customHeight="1">
      <c r="A35" s="30" t="str">
        <f t="shared" si="0"/>
        <v>OEJV 0160 </v>
      </c>
      <c r="B35" s="3" t="str">
        <f t="shared" si="1"/>
        <v>II</v>
      </c>
      <c r="C35" s="30">
        <f t="shared" si="2"/>
        <v>55989.422070000001</v>
      </c>
      <c r="D35" t="str">
        <f t="shared" si="3"/>
        <v>vis</v>
      </c>
      <c r="E35">
        <f>VLOOKUP(C35,Active!C$21:E$966,3,FALSE)</f>
        <v>9916.4982379355406</v>
      </c>
      <c r="F35" s="3" t="s">
        <v>87</v>
      </c>
      <c r="G35" t="str">
        <f t="shared" si="4"/>
        <v>55989.42207</v>
      </c>
      <c r="H35" s="30">
        <f t="shared" si="5"/>
        <v>9916.5</v>
      </c>
      <c r="I35" s="74" t="s">
        <v>211</v>
      </c>
      <c r="J35" s="75" t="s">
        <v>209</v>
      </c>
      <c r="K35" s="74">
        <v>9916.5</v>
      </c>
      <c r="L35" s="74" t="s">
        <v>212</v>
      </c>
      <c r="M35" s="75" t="s">
        <v>111</v>
      </c>
      <c r="N35" s="75" t="s">
        <v>158</v>
      </c>
      <c r="O35" s="76" t="s">
        <v>175</v>
      </c>
      <c r="P35" s="77" t="s">
        <v>176</v>
      </c>
    </row>
    <row r="36" spans="1:16" ht="12.75" customHeight="1">
      <c r="A36" s="30" t="str">
        <f t="shared" si="0"/>
        <v>OEJV 0160 </v>
      </c>
      <c r="B36" s="3" t="str">
        <f t="shared" si="1"/>
        <v>II</v>
      </c>
      <c r="C36" s="30">
        <f t="shared" si="2"/>
        <v>55989.422939999997</v>
      </c>
      <c r="D36" t="str">
        <f t="shared" si="3"/>
        <v>vis</v>
      </c>
      <c r="E36">
        <f>VLOOKUP(C36,Active!C$21:E$966,3,FALSE)</f>
        <v>9916.5007105098484</v>
      </c>
      <c r="F36" s="3" t="s">
        <v>87</v>
      </c>
      <c r="G36" t="str">
        <f t="shared" si="4"/>
        <v>55989.42294</v>
      </c>
      <c r="H36" s="30">
        <f t="shared" si="5"/>
        <v>9916.5</v>
      </c>
      <c r="I36" s="74" t="s">
        <v>213</v>
      </c>
      <c r="J36" s="75" t="s">
        <v>214</v>
      </c>
      <c r="K36" s="74">
        <v>9916.5</v>
      </c>
      <c r="L36" s="74" t="s">
        <v>215</v>
      </c>
      <c r="M36" s="75" t="s">
        <v>111</v>
      </c>
      <c r="N36" s="75" t="s">
        <v>87</v>
      </c>
      <c r="O36" s="76" t="s">
        <v>175</v>
      </c>
      <c r="P36" s="77" t="s">
        <v>176</v>
      </c>
    </row>
    <row r="37" spans="1:16" ht="12.75" customHeight="1">
      <c r="A37" s="30" t="str">
        <f t="shared" si="0"/>
        <v>OEJV 0160 </v>
      </c>
      <c r="B37" s="3" t="str">
        <f t="shared" si="1"/>
        <v>II</v>
      </c>
      <c r="C37" s="30">
        <f t="shared" si="2"/>
        <v>55989.423450000002</v>
      </c>
      <c r="D37" t="str">
        <f t="shared" si="3"/>
        <v>vis</v>
      </c>
      <c r="E37">
        <f>VLOOKUP(C37,Active!C$21:E$966,3,FALSE)</f>
        <v>9916.5021599499814</v>
      </c>
      <c r="F37" s="3" t="s">
        <v>87</v>
      </c>
      <c r="G37" t="str">
        <f t="shared" si="4"/>
        <v>55989.42345</v>
      </c>
      <c r="H37" s="30">
        <f t="shared" si="5"/>
        <v>9916.5</v>
      </c>
      <c r="I37" s="74" t="s">
        <v>216</v>
      </c>
      <c r="J37" s="75" t="s">
        <v>214</v>
      </c>
      <c r="K37" s="74">
        <v>9916.5</v>
      </c>
      <c r="L37" s="74" t="s">
        <v>217</v>
      </c>
      <c r="M37" s="75" t="s">
        <v>111</v>
      </c>
      <c r="N37" s="75" t="s">
        <v>45</v>
      </c>
      <c r="O37" s="76" t="s">
        <v>175</v>
      </c>
      <c r="P37" s="77" t="s">
        <v>176</v>
      </c>
    </row>
    <row r="38" spans="1:16" ht="12.75" customHeight="1">
      <c r="A38" s="30" t="str">
        <f t="shared" si="0"/>
        <v>OEJV 0160 </v>
      </c>
      <c r="B38" s="3" t="str">
        <f t="shared" si="1"/>
        <v>I</v>
      </c>
      <c r="C38" s="30">
        <f t="shared" si="2"/>
        <v>55993.4735</v>
      </c>
      <c r="D38" t="str">
        <f t="shared" si="3"/>
        <v>vis</v>
      </c>
      <c r="E38">
        <f>VLOOKUP(C38,Active!C$21:E$966,3,FALSE)</f>
        <v>9928.0125618143538</v>
      </c>
      <c r="F38" s="3" t="s">
        <v>87</v>
      </c>
      <c r="G38" t="str">
        <f t="shared" si="4"/>
        <v>55993.4735</v>
      </c>
      <c r="H38" s="30">
        <f t="shared" si="5"/>
        <v>9928</v>
      </c>
      <c r="I38" s="74" t="s">
        <v>218</v>
      </c>
      <c r="J38" s="75" t="s">
        <v>219</v>
      </c>
      <c r="K38" s="74">
        <v>9928</v>
      </c>
      <c r="L38" s="74" t="s">
        <v>220</v>
      </c>
      <c r="M38" s="75" t="s">
        <v>111</v>
      </c>
      <c r="N38" s="75" t="s">
        <v>45</v>
      </c>
      <c r="O38" s="76" t="s">
        <v>175</v>
      </c>
      <c r="P38" s="77" t="s">
        <v>176</v>
      </c>
    </row>
    <row r="39" spans="1:16" ht="12.75" customHeight="1">
      <c r="A39" s="30" t="str">
        <f t="shared" si="0"/>
        <v>OEJV 0160 </v>
      </c>
      <c r="B39" s="3" t="str">
        <f t="shared" si="1"/>
        <v>I</v>
      </c>
      <c r="C39" s="30">
        <f t="shared" si="2"/>
        <v>55993.473709999998</v>
      </c>
      <c r="D39" t="str">
        <f t="shared" si="3"/>
        <v>vis</v>
      </c>
      <c r="E39">
        <f>VLOOKUP(C39,Active!C$21:E$966,3,FALSE)</f>
        <v>9928.0131586426342</v>
      </c>
      <c r="F39" s="3" t="s">
        <v>87</v>
      </c>
      <c r="G39" t="str">
        <f t="shared" si="4"/>
        <v>55993.47371</v>
      </c>
      <c r="H39" s="30">
        <f t="shared" si="5"/>
        <v>9928</v>
      </c>
      <c r="I39" s="74" t="s">
        <v>221</v>
      </c>
      <c r="J39" s="75" t="s">
        <v>222</v>
      </c>
      <c r="K39" s="74">
        <v>9928</v>
      </c>
      <c r="L39" s="74" t="s">
        <v>223</v>
      </c>
      <c r="M39" s="75" t="s">
        <v>111</v>
      </c>
      <c r="N39" s="75" t="s">
        <v>158</v>
      </c>
      <c r="O39" s="76" t="s">
        <v>175</v>
      </c>
      <c r="P39" s="77" t="s">
        <v>176</v>
      </c>
    </row>
    <row r="40" spans="1:16" ht="12.75" customHeight="1">
      <c r="A40" s="30" t="str">
        <f t="shared" si="0"/>
        <v>OEJV 0160 </v>
      </c>
      <c r="B40" s="3" t="str">
        <f t="shared" si="1"/>
        <v>I</v>
      </c>
      <c r="C40" s="30">
        <f t="shared" si="2"/>
        <v>55993.473910000001</v>
      </c>
      <c r="D40" t="str">
        <f t="shared" si="3"/>
        <v>vis</v>
      </c>
      <c r="E40">
        <f>VLOOKUP(C40,Active!C$21:E$966,3,FALSE)</f>
        <v>9928.0137270505293</v>
      </c>
      <c r="F40" s="3" t="s">
        <v>87</v>
      </c>
      <c r="G40" t="str">
        <f t="shared" si="4"/>
        <v>55993.47391</v>
      </c>
      <c r="H40" s="30">
        <f t="shared" si="5"/>
        <v>9928</v>
      </c>
      <c r="I40" s="74" t="s">
        <v>224</v>
      </c>
      <c r="J40" s="75" t="s">
        <v>222</v>
      </c>
      <c r="K40" s="74">
        <v>9928</v>
      </c>
      <c r="L40" s="74" t="s">
        <v>225</v>
      </c>
      <c r="M40" s="75" t="s">
        <v>111</v>
      </c>
      <c r="N40" s="75" t="s">
        <v>87</v>
      </c>
      <c r="O40" s="76" t="s">
        <v>175</v>
      </c>
      <c r="P40" s="77" t="s">
        <v>176</v>
      </c>
    </row>
    <row r="41" spans="1:16" ht="12.75" customHeight="1">
      <c r="A41" s="30" t="str">
        <f t="shared" si="0"/>
        <v>OEJV 0160 </v>
      </c>
      <c r="B41" s="3" t="str">
        <f t="shared" si="1"/>
        <v>I</v>
      </c>
      <c r="C41" s="30">
        <f t="shared" si="2"/>
        <v>55993.474320000001</v>
      </c>
      <c r="D41" t="str">
        <f t="shared" si="3"/>
        <v>vis</v>
      </c>
      <c r="E41">
        <f>VLOOKUP(C41,Active!C$21:E$966,3,FALSE)</f>
        <v>9928.0148922867047</v>
      </c>
      <c r="F41" s="3" t="s">
        <v>87</v>
      </c>
      <c r="G41" t="str">
        <f t="shared" si="4"/>
        <v>55993.47432</v>
      </c>
      <c r="H41" s="30">
        <f t="shared" si="5"/>
        <v>9928</v>
      </c>
      <c r="I41" s="74" t="s">
        <v>226</v>
      </c>
      <c r="J41" s="75" t="s">
        <v>227</v>
      </c>
      <c r="K41" s="74">
        <v>9928</v>
      </c>
      <c r="L41" s="74" t="s">
        <v>228</v>
      </c>
      <c r="M41" s="75" t="s">
        <v>111</v>
      </c>
      <c r="N41" s="75" t="s">
        <v>182</v>
      </c>
      <c r="O41" s="76" t="s">
        <v>175</v>
      </c>
      <c r="P41" s="77" t="s">
        <v>176</v>
      </c>
    </row>
    <row r="42" spans="1:16" ht="12.75" customHeight="1">
      <c r="A42" s="30" t="str">
        <f t="shared" si="0"/>
        <v>IBVS 6050 </v>
      </c>
      <c r="B42" s="3" t="str">
        <f t="shared" si="1"/>
        <v>I</v>
      </c>
      <c r="C42" s="30">
        <f t="shared" si="2"/>
        <v>56010.714699999997</v>
      </c>
      <c r="D42" t="str">
        <f t="shared" si="3"/>
        <v>vis</v>
      </c>
      <c r="E42">
        <f>VLOOKUP(C42,Active!C$21:E$966,3,FALSE)</f>
        <v>9977.0127323367124</v>
      </c>
      <c r="F42" s="3" t="s">
        <v>87</v>
      </c>
      <c r="G42" t="str">
        <f t="shared" si="4"/>
        <v>56010.7147</v>
      </c>
      <c r="H42" s="30">
        <f t="shared" si="5"/>
        <v>9977</v>
      </c>
      <c r="I42" s="74" t="s">
        <v>229</v>
      </c>
      <c r="J42" s="75" t="s">
        <v>230</v>
      </c>
      <c r="K42" s="74">
        <v>9977</v>
      </c>
      <c r="L42" s="74" t="s">
        <v>231</v>
      </c>
      <c r="M42" s="75" t="s">
        <v>111</v>
      </c>
      <c r="N42" s="75" t="s">
        <v>90</v>
      </c>
      <c r="O42" s="76" t="s">
        <v>159</v>
      </c>
      <c r="P42" s="77" t="s">
        <v>232</v>
      </c>
    </row>
    <row r="43" spans="1:16" ht="12.75" customHeight="1">
      <c r="A43" s="30" t="str">
        <f t="shared" ref="A43:A68" si="6">P43</f>
        <v>IBVS 6029 </v>
      </c>
      <c r="B43" s="3" t="str">
        <f t="shared" ref="B43:B68" si="7">IF(H43=INT(H43),"I","II")</f>
        <v>I</v>
      </c>
      <c r="C43" s="30">
        <f t="shared" ref="C43:C68" si="8">1*G43</f>
        <v>56029.717400000001</v>
      </c>
      <c r="D43" t="str">
        <f t="shared" ref="D43:D68" si="9">VLOOKUP(F43,I$1:J$5,2,FALSE)</f>
        <v>vis</v>
      </c>
      <c r="E43">
        <f>VLOOKUP(C43,Active!C$21:E$966,3,FALSE)</f>
        <v>10031.019155345875</v>
      </c>
      <c r="F43" s="3" t="s">
        <v>87</v>
      </c>
      <c r="G43" t="str">
        <f t="shared" ref="G43:G68" si="10">MID(I43,3,LEN(I43)-3)</f>
        <v>56029.7174</v>
      </c>
      <c r="H43" s="30">
        <f t="shared" ref="H43:H68" si="11">1*K43</f>
        <v>10031</v>
      </c>
      <c r="I43" s="74" t="s">
        <v>233</v>
      </c>
      <c r="J43" s="75" t="s">
        <v>234</v>
      </c>
      <c r="K43" s="74">
        <v>10031</v>
      </c>
      <c r="L43" s="74" t="s">
        <v>235</v>
      </c>
      <c r="M43" s="75" t="s">
        <v>111</v>
      </c>
      <c r="N43" s="75" t="s">
        <v>87</v>
      </c>
      <c r="O43" s="76" t="s">
        <v>100</v>
      </c>
      <c r="P43" s="77" t="s">
        <v>207</v>
      </c>
    </row>
    <row r="44" spans="1:16" ht="12.75" customHeight="1">
      <c r="A44" s="30" t="str">
        <f t="shared" si="6"/>
        <v>OEJV 0160 </v>
      </c>
      <c r="B44" s="3" t="str">
        <f t="shared" si="7"/>
        <v>I</v>
      </c>
      <c r="C44" s="30">
        <f t="shared" si="8"/>
        <v>56356.583100000003</v>
      </c>
      <c r="D44" t="str">
        <f t="shared" si="9"/>
        <v>vis</v>
      </c>
      <c r="E44">
        <f>VLOOKUP(C44,Active!C$21:E$966,3,FALSE)</f>
        <v>10959.984368783045</v>
      </c>
      <c r="F44" s="3" t="s">
        <v>87</v>
      </c>
      <c r="G44" t="str">
        <f t="shared" si="10"/>
        <v>56356.5831</v>
      </c>
      <c r="H44" s="30">
        <f t="shared" si="11"/>
        <v>10960</v>
      </c>
      <c r="I44" s="74" t="s">
        <v>236</v>
      </c>
      <c r="J44" s="75" t="s">
        <v>237</v>
      </c>
      <c r="K44" s="74">
        <v>10960</v>
      </c>
      <c r="L44" s="74" t="s">
        <v>238</v>
      </c>
      <c r="M44" s="75" t="s">
        <v>111</v>
      </c>
      <c r="N44" s="75" t="s">
        <v>87</v>
      </c>
      <c r="O44" s="76" t="s">
        <v>175</v>
      </c>
      <c r="P44" s="77" t="s">
        <v>176</v>
      </c>
    </row>
    <row r="45" spans="1:16" ht="12.75" customHeight="1">
      <c r="A45" s="30" t="str">
        <f t="shared" si="6"/>
        <v>OEJV 0160 </v>
      </c>
      <c r="B45" s="3" t="str">
        <f t="shared" si="7"/>
        <v>I</v>
      </c>
      <c r="C45" s="30">
        <f t="shared" si="8"/>
        <v>56356.58311</v>
      </c>
      <c r="D45" t="str">
        <f t="shared" si="9"/>
        <v>vis</v>
      </c>
      <c r="E45">
        <f>VLOOKUP(C45,Active!C$21:E$966,3,FALSE)</f>
        <v>10959.984397203429</v>
      </c>
      <c r="F45" s="3" t="s">
        <v>87</v>
      </c>
      <c r="G45" t="str">
        <f t="shared" si="10"/>
        <v>56356.58311</v>
      </c>
      <c r="H45" s="30">
        <f t="shared" si="11"/>
        <v>10960</v>
      </c>
      <c r="I45" s="74" t="s">
        <v>239</v>
      </c>
      <c r="J45" s="75" t="s">
        <v>237</v>
      </c>
      <c r="K45" s="74">
        <v>10960</v>
      </c>
      <c r="L45" s="74" t="s">
        <v>240</v>
      </c>
      <c r="M45" s="75" t="s">
        <v>111</v>
      </c>
      <c r="N45" s="75" t="s">
        <v>182</v>
      </c>
      <c r="O45" s="76" t="s">
        <v>175</v>
      </c>
      <c r="P45" s="77" t="s">
        <v>176</v>
      </c>
    </row>
    <row r="46" spans="1:16" ht="12.75" customHeight="1">
      <c r="A46" s="30" t="str">
        <f t="shared" si="6"/>
        <v>OEJV 0160 </v>
      </c>
      <c r="B46" s="3" t="str">
        <f t="shared" si="7"/>
        <v>I</v>
      </c>
      <c r="C46" s="30">
        <f t="shared" si="8"/>
        <v>56356.583229999997</v>
      </c>
      <c r="D46" t="str">
        <f t="shared" si="9"/>
        <v>vis</v>
      </c>
      <c r="E46">
        <f>VLOOKUP(C46,Active!C$21:E$966,3,FALSE)</f>
        <v>10959.984738248153</v>
      </c>
      <c r="F46" s="3" t="s">
        <v>87</v>
      </c>
      <c r="G46" t="str">
        <f t="shared" si="10"/>
        <v>56356.58323</v>
      </c>
      <c r="H46" s="30">
        <f t="shared" si="11"/>
        <v>10960</v>
      </c>
      <c r="I46" s="74" t="s">
        <v>241</v>
      </c>
      <c r="J46" s="75" t="s">
        <v>237</v>
      </c>
      <c r="K46" s="74">
        <v>10960</v>
      </c>
      <c r="L46" s="74" t="s">
        <v>242</v>
      </c>
      <c r="M46" s="75" t="s">
        <v>111</v>
      </c>
      <c r="N46" s="75" t="s">
        <v>158</v>
      </c>
      <c r="O46" s="76" t="s">
        <v>175</v>
      </c>
      <c r="P46" s="77" t="s">
        <v>176</v>
      </c>
    </row>
    <row r="47" spans="1:16" ht="12.75" customHeight="1">
      <c r="A47" s="30" t="str">
        <f t="shared" si="6"/>
        <v>IBVS 6131 </v>
      </c>
      <c r="B47" s="3" t="str">
        <f t="shared" si="7"/>
        <v>I</v>
      </c>
      <c r="C47" s="30">
        <f t="shared" si="8"/>
        <v>57020.903299999998</v>
      </c>
      <c r="D47" t="str">
        <f t="shared" si="9"/>
        <v>vis</v>
      </c>
      <c r="E47">
        <f>VLOOKUP(C47,Active!C$21:E$966,3,FALSE)</f>
        <v>12848.008582959123</v>
      </c>
      <c r="F47" s="3" t="s">
        <v>87</v>
      </c>
      <c r="G47" t="str">
        <f t="shared" si="10"/>
        <v>57020.9033</v>
      </c>
      <c r="H47" s="30">
        <f t="shared" si="11"/>
        <v>12848</v>
      </c>
      <c r="I47" s="74" t="s">
        <v>243</v>
      </c>
      <c r="J47" s="75" t="s">
        <v>244</v>
      </c>
      <c r="K47" s="74">
        <v>12848</v>
      </c>
      <c r="L47" s="74" t="s">
        <v>245</v>
      </c>
      <c r="M47" s="75" t="s">
        <v>111</v>
      </c>
      <c r="N47" s="75" t="s">
        <v>158</v>
      </c>
      <c r="O47" s="76" t="s">
        <v>159</v>
      </c>
      <c r="P47" s="77" t="s">
        <v>246</v>
      </c>
    </row>
    <row r="48" spans="1:16" ht="12.75" customHeight="1">
      <c r="A48" s="30" t="str">
        <f t="shared" si="6"/>
        <v>VSB 42 </v>
      </c>
      <c r="B48" s="3" t="str">
        <f t="shared" si="7"/>
        <v>II</v>
      </c>
      <c r="C48" s="30">
        <f t="shared" si="8"/>
        <v>52707.987200000003</v>
      </c>
      <c r="D48" t="str">
        <f t="shared" si="9"/>
        <v>vis</v>
      </c>
      <c r="E48">
        <f>VLOOKUP(C48,Active!C$21:E$966,3,FALSE)</f>
        <v>590.53089296879978</v>
      </c>
      <c r="F48" s="3" t="s">
        <v>87</v>
      </c>
      <c r="G48" t="str">
        <f t="shared" si="10"/>
        <v>52707.9872</v>
      </c>
      <c r="H48" s="30">
        <f t="shared" si="11"/>
        <v>590.5</v>
      </c>
      <c r="I48" s="74" t="s">
        <v>247</v>
      </c>
      <c r="J48" s="75" t="s">
        <v>248</v>
      </c>
      <c r="K48" s="74">
        <v>590.5</v>
      </c>
      <c r="L48" s="74" t="s">
        <v>249</v>
      </c>
      <c r="M48" s="75" t="s">
        <v>98</v>
      </c>
      <c r="N48" s="75" t="s">
        <v>99</v>
      </c>
      <c r="O48" s="76" t="s">
        <v>250</v>
      </c>
      <c r="P48" s="77" t="s">
        <v>46</v>
      </c>
    </row>
    <row r="49" spans="1:16" ht="12.75" customHeight="1">
      <c r="A49" s="30" t="str">
        <f t="shared" si="6"/>
        <v>VSB 42 </v>
      </c>
      <c r="B49" s="3" t="str">
        <f t="shared" si="7"/>
        <v>I</v>
      </c>
      <c r="C49" s="30">
        <f t="shared" si="8"/>
        <v>52708.154199999997</v>
      </c>
      <c r="D49" t="str">
        <f t="shared" si="9"/>
        <v>vis</v>
      </c>
      <c r="E49">
        <f>VLOOKUP(C49,Active!C$21:E$966,3,FALSE)</f>
        <v>591.00551355651646</v>
      </c>
      <c r="F49" s="3" t="s">
        <v>87</v>
      </c>
      <c r="G49" t="str">
        <f t="shared" si="10"/>
        <v>52708.1542</v>
      </c>
      <c r="H49" s="30">
        <f t="shared" si="11"/>
        <v>591</v>
      </c>
      <c r="I49" s="74" t="s">
        <v>251</v>
      </c>
      <c r="J49" s="75" t="s">
        <v>252</v>
      </c>
      <c r="K49" s="74">
        <v>591</v>
      </c>
      <c r="L49" s="74" t="s">
        <v>253</v>
      </c>
      <c r="M49" s="75" t="s">
        <v>98</v>
      </c>
      <c r="N49" s="75" t="s">
        <v>99</v>
      </c>
      <c r="O49" s="76" t="s">
        <v>250</v>
      </c>
      <c r="P49" s="77" t="s">
        <v>46</v>
      </c>
    </row>
    <row r="50" spans="1:16" ht="12.75" customHeight="1">
      <c r="A50" s="30" t="str">
        <f t="shared" si="6"/>
        <v>BAVM 178 </v>
      </c>
      <c r="B50" s="3" t="str">
        <f t="shared" si="7"/>
        <v>I</v>
      </c>
      <c r="C50" s="30">
        <f t="shared" si="8"/>
        <v>53446.36</v>
      </c>
      <c r="D50" t="str">
        <f t="shared" si="9"/>
        <v>vis</v>
      </c>
      <c r="E50">
        <f>VLOOKUP(C50,Active!C$21:E$966,3,FALSE)</f>
        <v>2689.0155175353812</v>
      </c>
      <c r="F50" s="3" t="s">
        <v>87</v>
      </c>
      <c r="G50" t="str">
        <f t="shared" si="10"/>
        <v>53446.360</v>
      </c>
      <c r="H50" s="30">
        <f t="shared" si="11"/>
        <v>2689</v>
      </c>
      <c r="I50" s="74" t="s">
        <v>254</v>
      </c>
      <c r="J50" s="75" t="s">
        <v>255</v>
      </c>
      <c r="K50" s="74">
        <v>2689</v>
      </c>
      <c r="L50" s="74" t="s">
        <v>256</v>
      </c>
      <c r="M50" s="75" t="s">
        <v>111</v>
      </c>
      <c r="N50" s="75" t="s">
        <v>112</v>
      </c>
      <c r="O50" s="76" t="s">
        <v>113</v>
      </c>
      <c r="P50" s="77" t="s">
        <v>49</v>
      </c>
    </row>
    <row r="51" spans="1:16" ht="12.75" customHeight="1">
      <c r="A51" s="30" t="str">
        <f t="shared" si="6"/>
        <v>VSB 48 </v>
      </c>
      <c r="B51" s="3" t="str">
        <f t="shared" si="7"/>
        <v>I</v>
      </c>
      <c r="C51" s="30">
        <f t="shared" si="8"/>
        <v>54562.103600000002</v>
      </c>
      <c r="D51" t="str">
        <f t="shared" si="9"/>
        <v>vis</v>
      </c>
      <c r="E51">
        <f>VLOOKUP(C51,Active!C$21:E$966,3,FALSE)</f>
        <v>5860.0028420394501</v>
      </c>
      <c r="F51" s="3" t="s">
        <v>87</v>
      </c>
      <c r="G51" t="str">
        <f t="shared" si="10"/>
        <v>54562.1036</v>
      </c>
      <c r="H51" s="30">
        <f t="shared" si="11"/>
        <v>5860</v>
      </c>
      <c r="I51" s="74" t="s">
        <v>257</v>
      </c>
      <c r="J51" s="75" t="s">
        <v>258</v>
      </c>
      <c r="K51" s="74" t="s">
        <v>259</v>
      </c>
      <c r="L51" s="74" t="s">
        <v>245</v>
      </c>
      <c r="M51" s="75" t="s">
        <v>111</v>
      </c>
      <c r="N51" s="75" t="s">
        <v>87</v>
      </c>
      <c r="O51" s="76" t="s">
        <v>260</v>
      </c>
      <c r="P51" s="77" t="s">
        <v>52</v>
      </c>
    </row>
    <row r="52" spans="1:16" ht="12.75" customHeight="1">
      <c r="A52" s="30" t="str">
        <f t="shared" si="6"/>
        <v>VSB 51 </v>
      </c>
      <c r="B52" s="3" t="str">
        <f t="shared" si="7"/>
        <v>II</v>
      </c>
      <c r="C52" s="30">
        <f t="shared" si="8"/>
        <v>55331.112000000001</v>
      </c>
      <c r="D52" t="str">
        <f t="shared" si="9"/>
        <v>vis</v>
      </c>
      <c r="E52">
        <f>VLOOKUP(C52,Active!C$21:E$966,3,FALSE)</f>
        <v>8045.5550503040968</v>
      </c>
      <c r="F52" s="3" t="s">
        <v>87</v>
      </c>
      <c r="G52" t="str">
        <f t="shared" si="10"/>
        <v>55331.1120</v>
      </c>
      <c r="H52" s="30">
        <f t="shared" si="11"/>
        <v>8045.5</v>
      </c>
      <c r="I52" s="74" t="s">
        <v>261</v>
      </c>
      <c r="J52" s="75" t="s">
        <v>262</v>
      </c>
      <c r="K52" s="74" t="s">
        <v>263</v>
      </c>
      <c r="L52" s="74" t="s">
        <v>264</v>
      </c>
      <c r="M52" s="75" t="s">
        <v>111</v>
      </c>
      <c r="N52" s="75" t="s">
        <v>76</v>
      </c>
      <c r="O52" s="76" t="s">
        <v>265</v>
      </c>
      <c r="P52" s="77" t="s">
        <v>60</v>
      </c>
    </row>
    <row r="53" spans="1:16" ht="12.75" customHeight="1">
      <c r="A53" s="30" t="str">
        <f t="shared" si="6"/>
        <v>VSB 53 </v>
      </c>
      <c r="B53" s="3" t="str">
        <f t="shared" si="7"/>
        <v>I</v>
      </c>
      <c r="C53" s="30">
        <f t="shared" si="8"/>
        <v>55575.112800000003</v>
      </c>
      <c r="D53" t="str">
        <f t="shared" si="9"/>
        <v>vis</v>
      </c>
      <c r="E53">
        <f>VLOOKUP(C53,Active!C$21:E$966,3,FALSE)</f>
        <v>8739.0149491274969</v>
      </c>
      <c r="F53" s="3" t="s">
        <v>87</v>
      </c>
      <c r="G53" t="str">
        <f t="shared" si="10"/>
        <v>55575.1128</v>
      </c>
      <c r="H53" s="30">
        <f t="shared" si="11"/>
        <v>8739</v>
      </c>
      <c r="I53" s="74" t="s">
        <v>266</v>
      </c>
      <c r="J53" s="75" t="s">
        <v>267</v>
      </c>
      <c r="K53" s="74" t="s">
        <v>268</v>
      </c>
      <c r="L53" s="74" t="s">
        <v>137</v>
      </c>
      <c r="M53" s="75" t="s">
        <v>111</v>
      </c>
      <c r="N53" s="75" t="s">
        <v>76</v>
      </c>
      <c r="O53" s="76" t="s">
        <v>265</v>
      </c>
      <c r="P53" s="77" t="s">
        <v>61</v>
      </c>
    </row>
    <row r="54" spans="1:16" ht="12.75" customHeight="1">
      <c r="A54" s="30" t="str">
        <f t="shared" si="6"/>
        <v>VSB 53 </v>
      </c>
      <c r="B54" s="3" t="str">
        <f t="shared" si="7"/>
        <v>II</v>
      </c>
      <c r="C54" s="30">
        <f t="shared" si="8"/>
        <v>55580.2183</v>
      </c>
      <c r="D54" t="str">
        <f t="shared" si="9"/>
        <v>vis</v>
      </c>
      <c r="E54">
        <f>VLOOKUP(C54,Active!C$21:E$966,3,FALSE)</f>
        <v>8753.5249815267416</v>
      </c>
      <c r="F54" s="3" t="s">
        <v>87</v>
      </c>
      <c r="G54" t="str">
        <f t="shared" si="10"/>
        <v>55580.2183</v>
      </c>
      <c r="H54" s="30">
        <f t="shared" si="11"/>
        <v>8753.5</v>
      </c>
      <c r="I54" s="74" t="s">
        <v>269</v>
      </c>
      <c r="J54" s="75" t="s">
        <v>270</v>
      </c>
      <c r="K54" s="74" t="s">
        <v>271</v>
      </c>
      <c r="L54" s="74" t="s">
        <v>272</v>
      </c>
      <c r="M54" s="75" t="s">
        <v>111</v>
      </c>
      <c r="N54" s="75" t="s">
        <v>76</v>
      </c>
      <c r="O54" s="76" t="s">
        <v>265</v>
      </c>
      <c r="P54" s="77" t="s">
        <v>61</v>
      </c>
    </row>
    <row r="55" spans="1:16" ht="12.75" customHeight="1">
      <c r="A55" s="30" t="str">
        <f t="shared" si="6"/>
        <v>VSB 55 </v>
      </c>
      <c r="B55" s="3" t="str">
        <f t="shared" si="7"/>
        <v>II</v>
      </c>
      <c r="C55" s="30">
        <f t="shared" si="8"/>
        <v>55963.032899999998</v>
      </c>
      <c r="D55" t="str">
        <f t="shared" si="9"/>
        <v>vis</v>
      </c>
      <c r="E55">
        <f>VLOOKUP(C55,Active!C$21:E$966,3,FALSE)</f>
        <v>9841.4991758085507</v>
      </c>
      <c r="F55" s="3" t="s">
        <v>87</v>
      </c>
      <c r="G55" t="str">
        <f t="shared" si="10"/>
        <v>55963.0329</v>
      </c>
      <c r="H55" s="30">
        <f t="shared" si="11"/>
        <v>9841.5</v>
      </c>
      <c r="I55" s="74" t="s">
        <v>273</v>
      </c>
      <c r="J55" s="75" t="s">
        <v>274</v>
      </c>
      <c r="K55" s="74">
        <v>9841.5</v>
      </c>
      <c r="L55" s="74" t="s">
        <v>275</v>
      </c>
      <c r="M55" s="75" t="s">
        <v>111</v>
      </c>
      <c r="N55" s="75" t="s">
        <v>76</v>
      </c>
      <c r="O55" s="76" t="s">
        <v>265</v>
      </c>
      <c r="P55" s="77" t="s">
        <v>69</v>
      </c>
    </row>
    <row r="56" spans="1:16" ht="12.75" customHeight="1">
      <c r="A56" s="30" t="str">
        <f t="shared" si="6"/>
        <v>VSB 55 </v>
      </c>
      <c r="B56" s="3" t="str">
        <f t="shared" si="7"/>
        <v>I</v>
      </c>
      <c r="C56" s="30">
        <f t="shared" si="8"/>
        <v>55963.2137</v>
      </c>
      <c r="D56" t="str">
        <f t="shared" si="9"/>
        <v>vis</v>
      </c>
      <c r="E56">
        <f>VLOOKUP(C56,Active!C$21:E$966,3,FALSE)</f>
        <v>9842.0130165406663</v>
      </c>
      <c r="F56" s="3" t="s">
        <v>87</v>
      </c>
      <c r="G56" t="str">
        <f t="shared" si="10"/>
        <v>55963.2137</v>
      </c>
      <c r="H56" s="30">
        <f t="shared" si="11"/>
        <v>9842</v>
      </c>
      <c r="I56" s="74" t="s">
        <v>276</v>
      </c>
      <c r="J56" s="75" t="s">
        <v>277</v>
      </c>
      <c r="K56" s="74">
        <v>9842</v>
      </c>
      <c r="L56" s="74" t="s">
        <v>278</v>
      </c>
      <c r="M56" s="75" t="s">
        <v>111</v>
      </c>
      <c r="N56" s="75" t="s">
        <v>76</v>
      </c>
      <c r="O56" s="76" t="s">
        <v>265</v>
      </c>
      <c r="P56" s="77" t="s">
        <v>69</v>
      </c>
    </row>
    <row r="57" spans="1:16" ht="12.75" customHeight="1">
      <c r="A57" s="30" t="str">
        <f t="shared" si="6"/>
        <v>VSB 55 </v>
      </c>
      <c r="B57" s="3" t="str">
        <f t="shared" si="7"/>
        <v>II</v>
      </c>
      <c r="C57" s="30">
        <f t="shared" si="8"/>
        <v>55978.1558</v>
      </c>
      <c r="D57" t="str">
        <f t="shared" si="9"/>
        <v>vis</v>
      </c>
      <c r="E57">
        <f>VLOOKUP(C57,Active!C$21:E$966,3,FALSE)</f>
        <v>9884.4790541692691</v>
      </c>
      <c r="F57" s="3" t="s">
        <v>87</v>
      </c>
      <c r="G57" t="str">
        <f t="shared" si="10"/>
        <v>55978.1558</v>
      </c>
      <c r="H57" s="30">
        <f t="shared" si="11"/>
        <v>9884.5</v>
      </c>
      <c r="I57" s="74" t="s">
        <v>279</v>
      </c>
      <c r="J57" s="75" t="s">
        <v>280</v>
      </c>
      <c r="K57" s="74">
        <v>9884.5</v>
      </c>
      <c r="L57" s="74" t="s">
        <v>281</v>
      </c>
      <c r="M57" s="75" t="s">
        <v>111</v>
      </c>
      <c r="N57" s="75" t="s">
        <v>87</v>
      </c>
      <c r="O57" s="76" t="s">
        <v>260</v>
      </c>
      <c r="P57" s="77" t="s">
        <v>69</v>
      </c>
    </row>
    <row r="58" spans="1:16" ht="12.75" customHeight="1">
      <c r="A58" s="30" t="str">
        <f t="shared" si="6"/>
        <v>VSB 55 </v>
      </c>
      <c r="B58" s="3" t="str">
        <f t="shared" si="7"/>
        <v>I</v>
      </c>
      <c r="C58" s="30">
        <f t="shared" si="8"/>
        <v>55978.343200000003</v>
      </c>
      <c r="D58" t="str">
        <f t="shared" si="9"/>
        <v>vis</v>
      </c>
      <c r="E58">
        <f>VLOOKUP(C58,Active!C$21:E$966,3,FALSE)</f>
        <v>9885.0116523617398</v>
      </c>
      <c r="F58" s="3" t="s">
        <v>87</v>
      </c>
      <c r="G58" t="str">
        <f t="shared" si="10"/>
        <v>55978.3432</v>
      </c>
      <c r="H58" s="30">
        <f t="shared" si="11"/>
        <v>9885</v>
      </c>
      <c r="I58" s="74" t="s">
        <v>282</v>
      </c>
      <c r="J58" s="75" t="s">
        <v>283</v>
      </c>
      <c r="K58" s="74">
        <v>9885</v>
      </c>
      <c r="L58" s="74" t="s">
        <v>194</v>
      </c>
      <c r="M58" s="75" t="s">
        <v>111</v>
      </c>
      <c r="N58" s="75" t="s">
        <v>87</v>
      </c>
      <c r="O58" s="76" t="s">
        <v>260</v>
      </c>
      <c r="P58" s="77" t="s">
        <v>69</v>
      </c>
    </row>
    <row r="59" spans="1:16" ht="12.75" customHeight="1">
      <c r="A59" s="30" t="str">
        <f t="shared" si="6"/>
        <v>VSB 56 </v>
      </c>
      <c r="B59" s="3" t="str">
        <f t="shared" si="7"/>
        <v>II</v>
      </c>
      <c r="C59" s="30">
        <f t="shared" si="8"/>
        <v>56345.1685</v>
      </c>
      <c r="D59" t="str">
        <f t="shared" si="9"/>
        <v>vis</v>
      </c>
      <c r="E59">
        <f>VLOOKUP(C59,Active!C$21:E$966,3,FALSE)</f>
        <v>10927.543625305514</v>
      </c>
      <c r="F59" s="3" t="s">
        <v>87</v>
      </c>
      <c r="G59" t="str">
        <f t="shared" si="10"/>
        <v>56345.1685</v>
      </c>
      <c r="H59" s="30">
        <f t="shared" si="11"/>
        <v>10927.5</v>
      </c>
      <c r="I59" s="74" t="s">
        <v>284</v>
      </c>
      <c r="J59" s="75" t="s">
        <v>285</v>
      </c>
      <c r="K59" s="74">
        <v>10927.5</v>
      </c>
      <c r="L59" s="74" t="s">
        <v>286</v>
      </c>
      <c r="M59" s="75" t="s">
        <v>111</v>
      </c>
      <c r="N59" s="75" t="s">
        <v>87</v>
      </c>
      <c r="O59" s="76" t="s">
        <v>260</v>
      </c>
      <c r="P59" s="77" t="s">
        <v>72</v>
      </c>
    </row>
    <row r="60" spans="1:16" ht="12.75" customHeight="1">
      <c r="A60" s="30" t="str">
        <f t="shared" si="6"/>
        <v>VSB 56 </v>
      </c>
      <c r="B60" s="3" t="str">
        <f t="shared" si="7"/>
        <v>I</v>
      </c>
      <c r="C60" s="30">
        <f t="shared" si="8"/>
        <v>56345.330199999997</v>
      </c>
      <c r="D60" t="str">
        <f t="shared" si="9"/>
        <v>vis</v>
      </c>
      <c r="E60">
        <f>VLOOKUP(C60,Active!C$21:E$966,3,FALSE)</f>
        <v>10928.003183084167</v>
      </c>
      <c r="F60" s="3" t="s">
        <v>87</v>
      </c>
      <c r="G60" t="str">
        <f t="shared" si="10"/>
        <v>56345.3302</v>
      </c>
      <c r="H60" s="30">
        <f t="shared" si="11"/>
        <v>10928</v>
      </c>
      <c r="I60" s="74" t="s">
        <v>287</v>
      </c>
      <c r="J60" s="75" t="s">
        <v>288</v>
      </c>
      <c r="K60" s="74">
        <v>10928</v>
      </c>
      <c r="L60" s="74" t="s">
        <v>289</v>
      </c>
      <c r="M60" s="75" t="s">
        <v>111</v>
      </c>
      <c r="N60" s="75" t="s">
        <v>87</v>
      </c>
      <c r="O60" s="76" t="s">
        <v>260</v>
      </c>
      <c r="P60" s="77" t="s">
        <v>72</v>
      </c>
    </row>
    <row r="61" spans="1:16" ht="12.75" customHeight="1">
      <c r="A61" s="30" t="str">
        <f t="shared" si="6"/>
        <v>VSB 56 </v>
      </c>
      <c r="B61" s="3" t="str">
        <f t="shared" si="7"/>
        <v>I</v>
      </c>
      <c r="C61" s="30">
        <f t="shared" si="8"/>
        <v>56349.200400000002</v>
      </c>
      <c r="D61" t="str">
        <f t="shared" si="9"/>
        <v>vis</v>
      </c>
      <c r="E61">
        <f>VLOOKUP(C61,Active!C$21:E$966,3,FALSE)</f>
        <v>10939.002444153924</v>
      </c>
      <c r="F61" s="3" t="s">
        <v>87</v>
      </c>
      <c r="G61" t="str">
        <f t="shared" si="10"/>
        <v>56349.2004</v>
      </c>
      <c r="H61" s="30">
        <f t="shared" si="11"/>
        <v>10939</v>
      </c>
      <c r="I61" s="74" t="s">
        <v>290</v>
      </c>
      <c r="J61" s="75" t="s">
        <v>291</v>
      </c>
      <c r="K61" s="74">
        <v>10939</v>
      </c>
      <c r="L61" s="74" t="s">
        <v>292</v>
      </c>
      <c r="M61" s="75" t="s">
        <v>111</v>
      </c>
      <c r="N61" s="75" t="s">
        <v>87</v>
      </c>
      <c r="O61" s="76" t="s">
        <v>260</v>
      </c>
      <c r="P61" s="77" t="s">
        <v>72</v>
      </c>
    </row>
    <row r="62" spans="1:16" ht="12.75" customHeight="1">
      <c r="A62" s="30" t="str">
        <f t="shared" si="6"/>
        <v>OEJV 0160 </v>
      </c>
      <c r="B62" s="3" t="str">
        <f t="shared" si="7"/>
        <v>I</v>
      </c>
      <c r="C62" s="30">
        <f t="shared" si="8"/>
        <v>56356.583310000002</v>
      </c>
      <c r="D62" t="str">
        <f t="shared" si="9"/>
        <v>vis</v>
      </c>
      <c r="E62" t="e">
        <f>VLOOKUP(C62,Active!C$21:E$966,3,FALSE)</f>
        <v>#N/A</v>
      </c>
      <c r="F62" s="3" t="s">
        <v>87</v>
      </c>
      <c r="G62" t="str">
        <f t="shared" si="10"/>
        <v>56356.58331</v>
      </c>
      <c r="H62" s="30">
        <f t="shared" si="11"/>
        <v>10960</v>
      </c>
      <c r="I62" s="74" t="s">
        <v>293</v>
      </c>
      <c r="J62" s="75" t="s">
        <v>237</v>
      </c>
      <c r="K62" s="74">
        <v>10960</v>
      </c>
      <c r="L62" s="74" t="s">
        <v>294</v>
      </c>
      <c r="M62" s="75" t="s">
        <v>111</v>
      </c>
      <c r="N62" s="75" t="s">
        <v>45</v>
      </c>
      <c r="O62" s="76" t="s">
        <v>175</v>
      </c>
      <c r="P62" s="77" t="s">
        <v>176</v>
      </c>
    </row>
    <row r="63" spans="1:16" ht="12.75" customHeight="1">
      <c r="A63" s="30" t="str">
        <f t="shared" si="6"/>
        <v>OEJV 0160 </v>
      </c>
      <c r="B63" s="3" t="str">
        <f t="shared" si="7"/>
        <v>II</v>
      </c>
      <c r="C63" s="30">
        <f t="shared" si="8"/>
        <v>56406.38278</v>
      </c>
      <c r="D63" t="str">
        <f t="shared" si="9"/>
        <v>vis</v>
      </c>
      <c r="E63" t="e">
        <f>VLOOKUP(C63,Active!C$21:E$966,3,FALSE)</f>
        <v>#N/A</v>
      </c>
      <c r="F63" s="3" t="s">
        <v>87</v>
      </c>
      <c r="G63" t="str">
        <f t="shared" si="10"/>
        <v>56406.38278</v>
      </c>
      <c r="H63" s="30">
        <f t="shared" si="11"/>
        <v>11101.5</v>
      </c>
      <c r="I63" s="74" t="s">
        <v>295</v>
      </c>
      <c r="J63" s="75" t="s">
        <v>296</v>
      </c>
      <c r="K63" s="74">
        <v>11101.5</v>
      </c>
      <c r="L63" s="74" t="s">
        <v>297</v>
      </c>
      <c r="M63" s="75" t="s">
        <v>111</v>
      </c>
      <c r="N63" s="75" t="s">
        <v>45</v>
      </c>
      <c r="O63" s="76" t="s">
        <v>175</v>
      </c>
      <c r="P63" s="77" t="s">
        <v>176</v>
      </c>
    </row>
    <row r="64" spans="1:16" ht="12.75" customHeight="1">
      <c r="A64" s="30" t="str">
        <f t="shared" si="6"/>
        <v>OEJV 0160 </v>
      </c>
      <c r="B64" s="3" t="str">
        <f t="shared" si="7"/>
        <v>II</v>
      </c>
      <c r="C64" s="30">
        <f t="shared" si="8"/>
        <v>56406.388070000001</v>
      </c>
      <c r="D64" t="str">
        <f t="shared" si="9"/>
        <v>vis</v>
      </c>
      <c r="E64" t="e">
        <f>VLOOKUP(C64,Active!C$21:E$966,3,FALSE)</f>
        <v>#N/A</v>
      </c>
      <c r="F64" s="3" t="s">
        <v>87</v>
      </c>
      <c r="G64" t="str">
        <f t="shared" si="10"/>
        <v>56406.38807</v>
      </c>
      <c r="H64" s="30">
        <f t="shared" si="11"/>
        <v>11101.5</v>
      </c>
      <c r="I64" s="74" t="s">
        <v>298</v>
      </c>
      <c r="J64" s="75" t="s">
        <v>299</v>
      </c>
      <c r="K64" s="74">
        <v>11101.5</v>
      </c>
      <c r="L64" s="74" t="s">
        <v>300</v>
      </c>
      <c r="M64" s="75" t="s">
        <v>111</v>
      </c>
      <c r="N64" s="75" t="s">
        <v>158</v>
      </c>
      <c r="O64" s="76" t="s">
        <v>175</v>
      </c>
      <c r="P64" s="77" t="s">
        <v>176</v>
      </c>
    </row>
    <row r="65" spans="1:16" ht="12.75" customHeight="1">
      <c r="A65" s="30" t="str">
        <f t="shared" si="6"/>
        <v>OEJV 0160 </v>
      </c>
      <c r="B65" s="3" t="str">
        <f t="shared" si="7"/>
        <v>II</v>
      </c>
      <c r="C65" s="30">
        <f t="shared" si="8"/>
        <v>56406.391920000002</v>
      </c>
      <c r="D65" t="str">
        <f t="shared" si="9"/>
        <v>vis</v>
      </c>
      <c r="E65" t="e">
        <f>VLOOKUP(C65,Active!C$21:E$966,3,FALSE)</f>
        <v>#N/A</v>
      </c>
      <c r="F65" s="3" t="s">
        <v>87</v>
      </c>
      <c r="G65" t="str">
        <f t="shared" si="10"/>
        <v>56406.39192</v>
      </c>
      <c r="H65" s="30">
        <f t="shared" si="11"/>
        <v>11101.5</v>
      </c>
      <c r="I65" s="74" t="s">
        <v>301</v>
      </c>
      <c r="J65" s="75" t="s">
        <v>302</v>
      </c>
      <c r="K65" s="74">
        <v>11101.5</v>
      </c>
      <c r="L65" s="74" t="s">
        <v>303</v>
      </c>
      <c r="M65" s="75" t="s">
        <v>111</v>
      </c>
      <c r="N65" s="75" t="s">
        <v>87</v>
      </c>
      <c r="O65" s="76" t="s">
        <v>175</v>
      </c>
      <c r="P65" s="77" t="s">
        <v>176</v>
      </c>
    </row>
    <row r="66" spans="1:16" ht="12.75" customHeight="1">
      <c r="A66" s="30" t="str">
        <f t="shared" si="6"/>
        <v>OEJV 0160 </v>
      </c>
      <c r="B66" s="3" t="str">
        <f t="shared" si="7"/>
        <v>II</v>
      </c>
      <c r="C66" s="30">
        <f t="shared" si="8"/>
        <v>56406.395279999997</v>
      </c>
      <c r="D66" t="str">
        <f t="shared" si="9"/>
        <v>vis</v>
      </c>
      <c r="E66" t="e">
        <f>VLOOKUP(C66,Active!C$21:E$966,3,FALSE)</f>
        <v>#N/A</v>
      </c>
      <c r="F66" s="3" t="s">
        <v>87</v>
      </c>
      <c r="G66" t="str">
        <f t="shared" si="10"/>
        <v>56406.39528</v>
      </c>
      <c r="H66" s="30">
        <f t="shared" si="11"/>
        <v>11101.5</v>
      </c>
      <c r="I66" s="74" t="s">
        <v>304</v>
      </c>
      <c r="J66" s="75" t="s">
        <v>305</v>
      </c>
      <c r="K66" s="74">
        <v>11101.5</v>
      </c>
      <c r="L66" s="74" t="s">
        <v>306</v>
      </c>
      <c r="M66" s="75" t="s">
        <v>111</v>
      </c>
      <c r="N66" s="75" t="s">
        <v>182</v>
      </c>
      <c r="O66" s="76" t="s">
        <v>175</v>
      </c>
      <c r="P66" s="77" t="s">
        <v>176</v>
      </c>
    </row>
    <row r="67" spans="1:16" ht="12.75" customHeight="1">
      <c r="A67" s="30" t="str">
        <f t="shared" si="6"/>
        <v>VSB 59 </v>
      </c>
      <c r="B67" s="3" t="str">
        <f t="shared" si="7"/>
        <v>I</v>
      </c>
      <c r="C67" s="30">
        <f t="shared" si="8"/>
        <v>56701.061900000001</v>
      </c>
      <c r="D67" t="str">
        <f t="shared" si="9"/>
        <v>vis</v>
      </c>
      <c r="E67" t="e">
        <f>VLOOKUP(C67,Active!C$21:E$966,3,FALSE)</f>
        <v>#N/A</v>
      </c>
      <c r="F67" s="3" t="s">
        <v>87</v>
      </c>
      <c r="G67" t="str">
        <f t="shared" si="10"/>
        <v>56701.0619</v>
      </c>
      <c r="H67" s="30">
        <f t="shared" si="11"/>
        <v>11939</v>
      </c>
      <c r="I67" s="74" t="s">
        <v>307</v>
      </c>
      <c r="J67" s="75" t="s">
        <v>308</v>
      </c>
      <c r="K67" s="74">
        <v>11939</v>
      </c>
      <c r="L67" s="74" t="s">
        <v>309</v>
      </c>
      <c r="M67" s="75" t="s">
        <v>111</v>
      </c>
      <c r="N67" s="75" t="s">
        <v>76</v>
      </c>
      <c r="O67" s="76" t="s">
        <v>265</v>
      </c>
      <c r="P67" s="77" t="s">
        <v>310</v>
      </c>
    </row>
    <row r="68" spans="1:16" ht="12.75" customHeight="1">
      <c r="A68" s="30" t="str">
        <f t="shared" si="6"/>
        <v>VSB 59 </v>
      </c>
      <c r="B68" s="3" t="str">
        <f t="shared" si="7"/>
        <v>II</v>
      </c>
      <c r="C68" s="30">
        <f t="shared" si="8"/>
        <v>56701.232900000003</v>
      </c>
      <c r="D68" t="str">
        <f t="shared" si="9"/>
        <v>vis</v>
      </c>
      <c r="E68" t="e">
        <f>VLOOKUP(C68,Active!C$21:E$966,3,FALSE)</f>
        <v>#N/A</v>
      </c>
      <c r="F68" s="3" t="s">
        <v>87</v>
      </c>
      <c r="G68" t="str">
        <f t="shared" si="10"/>
        <v>56701.2329</v>
      </c>
      <c r="H68" s="30">
        <f t="shared" si="11"/>
        <v>11939.5</v>
      </c>
      <c r="I68" s="74" t="s">
        <v>311</v>
      </c>
      <c r="J68" s="75" t="s">
        <v>312</v>
      </c>
      <c r="K68" s="74">
        <v>11939.5</v>
      </c>
      <c r="L68" s="74" t="s">
        <v>313</v>
      </c>
      <c r="M68" s="75" t="s">
        <v>111</v>
      </c>
      <c r="N68" s="75" t="s">
        <v>76</v>
      </c>
      <c r="O68" s="76" t="s">
        <v>265</v>
      </c>
      <c r="P68" s="77" t="s">
        <v>310</v>
      </c>
    </row>
  </sheetData>
  <sheetProtection selectLockedCells="1" selectUnlockedCells="1"/>
  <hyperlinks>
    <hyperlink ref="P12" r:id="rId1" xr:uid="{00000000-0004-0000-0100-000000000000}"/>
    <hyperlink ref="P13" r:id="rId2" xr:uid="{00000000-0004-0000-0100-000001000000}"/>
    <hyperlink ref="P14" r:id="rId3" xr:uid="{00000000-0004-0000-0100-000002000000}"/>
    <hyperlink ref="P15" r:id="rId4" xr:uid="{00000000-0004-0000-0100-000003000000}"/>
    <hyperlink ref="P16" r:id="rId5" xr:uid="{00000000-0004-0000-0100-000004000000}"/>
    <hyperlink ref="P17" r:id="rId6" xr:uid="{00000000-0004-0000-0100-000005000000}"/>
    <hyperlink ref="P20" r:id="rId7" xr:uid="{00000000-0004-0000-0100-000006000000}"/>
    <hyperlink ref="P21" r:id="rId8" xr:uid="{00000000-0004-0000-0100-000007000000}"/>
    <hyperlink ref="P22" r:id="rId9" xr:uid="{00000000-0004-0000-0100-000008000000}"/>
    <hyperlink ref="P23" r:id="rId10" xr:uid="{00000000-0004-0000-0100-000009000000}"/>
    <hyperlink ref="P24" r:id="rId11" xr:uid="{00000000-0004-0000-0100-00000A000000}"/>
    <hyperlink ref="P25" r:id="rId12" xr:uid="{00000000-0004-0000-0100-00000B000000}"/>
    <hyperlink ref="P26" r:id="rId13" xr:uid="{00000000-0004-0000-0100-00000C000000}"/>
    <hyperlink ref="P27" r:id="rId14" xr:uid="{00000000-0004-0000-0100-00000D000000}"/>
    <hyperlink ref="P28" r:id="rId15" xr:uid="{00000000-0004-0000-0100-00000E000000}"/>
    <hyperlink ref="P29" r:id="rId16" xr:uid="{00000000-0004-0000-0100-00000F000000}"/>
    <hyperlink ref="P30" r:id="rId17" xr:uid="{00000000-0004-0000-0100-000010000000}"/>
    <hyperlink ref="P32" r:id="rId18" xr:uid="{00000000-0004-0000-0100-000011000000}"/>
    <hyperlink ref="P33" r:id="rId19" xr:uid="{00000000-0004-0000-0100-000012000000}"/>
    <hyperlink ref="P34" r:id="rId20" xr:uid="{00000000-0004-0000-0100-000013000000}"/>
    <hyperlink ref="P35" r:id="rId21" xr:uid="{00000000-0004-0000-0100-000014000000}"/>
    <hyperlink ref="P36" r:id="rId22" xr:uid="{00000000-0004-0000-0100-000015000000}"/>
    <hyperlink ref="P37" r:id="rId23" xr:uid="{00000000-0004-0000-0100-000016000000}"/>
    <hyperlink ref="P38" r:id="rId24" xr:uid="{00000000-0004-0000-0100-000017000000}"/>
    <hyperlink ref="P39" r:id="rId25" xr:uid="{00000000-0004-0000-0100-000018000000}"/>
    <hyperlink ref="P40" r:id="rId26" xr:uid="{00000000-0004-0000-0100-000019000000}"/>
    <hyperlink ref="P41" r:id="rId27" xr:uid="{00000000-0004-0000-0100-00001A000000}"/>
    <hyperlink ref="P42" r:id="rId28" xr:uid="{00000000-0004-0000-0100-00001B000000}"/>
    <hyperlink ref="P43" r:id="rId29" xr:uid="{00000000-0004-0000-0100-00001C000000}"/>
    <hyperlink ref="P44" r:id="rId30" xr:uid="{00000000-0004-0000-0100-00001D000000}"/>
    <hyperlink ref="P45" r:id="rId31" xr:uid="{00000000-0004-0000-0100-00001E000000}"/>
    <hyperlink ref="P46" r:id="rId32" xr:uid="{00000000-0004-0000-0100-00001F000000}"/>
    <hyperlink ref="P47" r:id="rId33" xr:uid="{00000000-0004-0000-0100-000020000000}"/>
    <hyperlink ref="P48" r:id="rId34" xr:uid="{00000000-0004-0000-0100-000021000000}"/>
    <hyperlink ref="P49" r:id="rId35" xr:uid="{00000000-0004-0000-0100-000022000000}"/>
    <hyperlink ref="P50" r:id="rId36" xr:uid="{00000000-0004-0000-0100-000023000000}"/>
    <hyperlink ref="P51" r:id="rId37" xr:uid="{00000000-0004-0000-0100-000024000000}"/>
    <hyperlink ref="P52" r:id="rId38" xr:uid="{00000000-0004-0000-0100-000025000000}"/>
    <hyperlink ref="P53" r:id="rId39" xr:uid="{00000000-0004-0000-0100-000026000000}"/>
    <hyperlink ref="P54" r:id="rId40" xr:uid="{00000000-0004-0000-0100-000027000000}"/>
    <hyperlink ref="P55" r:id="rId41" xr:uid="{00000000-0004-0000-0100-000028000000}"/>
    <hyperlink ref="P56" r:id="rId42" xr:uid="{00000000-0004-0000-0100-000029000000}"/>
    <hyperlink ref="P57" r:id="rId43" xr:uid="{00000000-0004-0000-0100-00002A000000}"/>
    <hyperlink ref="P58" r:id="rId44" xr:uid="{00000000-0004-0000-0100-00002B000000}"/>
    <hyperlink ref="P59" r:id="rId45" xr:uid="{00000000-0004-0000-0100-00002C000000}"/>
    <hyperlink ref="P60" r:id="rId46" xr:uid="{00000000-0004-0000-0100-00002D000000}"/>
    <hyperlink ref="P61" r:id="rId47" xr:uid="{00000000-0004-0000-0100-00002E000000}"/>
    <hyperlink ref="P62" r:id="rId48" xr:uid="{00000000-0004-0000-0100-00002F000000}"/>
    <hyperlink ref="P63" r:id="rId49" xr:uid="{00000000-0004-0000-0100-000030000000}"/>
    <hyperlink ref="P64" r:id="rId50" xr:uid="{00000000-0004-0000-0100-000031000000}"/>
    <hyperlink ref="P65" r:id="rId51" xr:uid="{00000000-0004-0000-0100-000032000000}"/>
    <hyperlink ref="P66" r:id="rId52" xr:uid="{00000000-0004-0000-0100-000033000000}"/>
    <hyperlink ref="P67" r:id="rId53" xr:uid="{00000000-0004-0000-0100-000034000000}"/>
    <hyperlink ref="P68" r:id="rId54" xr:uid="{00000000-0004-0000-0100-000035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workbookViewId="0">
      <selection activeCell="R22" sqref="R22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8" t="s">
        <v>314</v>
      </c>
    </row>
    <row r="6" spans="1:8">
      <c r="A6" s="4" t="s">
        <v>6</v>
      </c>
    </row>
    <row r="7" spans="1:8">
      <c r="A7" s="1" t="s">
        <v>7</v>
      </c>
      <c r="C7" s="1">
        <f>C4</f>
        <v>52500.203000000001</v>
      </c>
    </row>
    <row r="8" spans="1:8">
      <c r="A8" s="1" t="s">
        <v>8</v>
      </c>
      <c r="C8" s="1">
        <v>0.22647999999999999</v>
      </c>
      <c r="D8" s="9"/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INTERCEPT(INDIRECT($G$11):G974,INDIRECT($F$11):F974)</f>
        <v>5.5005139280308868E-3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14</v>
      </c>
      <c r="B12"/>
      <c r="C12" s="15">
        <f ca="1">SLOPE(INDIRECT($G$11):G974,INDIRECT($F$11):F974)</f>
        <v>7.3575796045349943E-6</v>
      </c>
      <c r="D12" s="3"/>
      <c r="E12"/>
    </row>
    <row r="13" spans="1:8">
      <c r="A13" t="s">
        <v>15</v>
      </c>
      <c r="B13"/>
      <c r="C13" s="3" t="s">
        <v>16</v>
      </c>
      <c r="D13" s="3"/>
      <c r="E13"/>
    </row>
    <row r="14" spans="1:8">
      <c r="A14"/>
      <c r="B14"/>
      <c r="C14"/>
      <c r="D14"/>
      <c r="E14"/>
    </row>
    <row r="15" spans="1:8">
      <c r="A15" s="16" t="s">
        <v>17</v>
      </c>
      <c r="B15"/>
      <c r="C15" s="17">
        <f ca="1">(C7+C11)+(C8+C12)*INT(MAX(F21:F3515))</f>
        <v>55269.695908997332</v>
      </c>
      <c r="D15" s="10" t="s">
        <v>20</v>
      </c>
      <c r="E15" s="79">
        <f ca="1">TODAY()+15018.5-B9/24</f>
        <v>60178.5</v>
      </c>
    </row>
    <row r="16" spans="1:8">
      <c r="A16" s="16" t="s">
        <v>19</v>
      </c>
      <c r="B16"/>
      <c r="C16" s="17">
        <f ca="1">+C8+C12</f>
        <v>0.22648735757960453</v>
      </c>
      <c r="D16" s="10" t="s">
        <v>24</v>
      </c>
      <c r="E16" s="15">
        <f ca="1">ROUND(2*(E15-C15)/C16,0)/2+1</f>
        <v>21674.5</v>
      </c>
    </row>
    <row r="17" spans="1:18">
      <c r="A17" s="10" t="s">
        <v>21</v>
      </c>
      <c r="B17"/>
      <c r="C17">
        <f>COUNT(C21:C2173)</f>
        <v>7</v>
      </c>
      <c r="D17" s="10" t="s">
        <v>25</v>
      </c>
      <c r="E17" s="20">
        <f ca="1">+C15+C16*E16-15018.5-C9/24</f>
        <v>45159.904474189803</v>
      </c>
    </row>
    <row r="18" spans="1:18">
      <c r="A18" s="16" t="s">
        <v>23</v>
      </c>
      <c r="B18"/>
      <c r="C18" s="18">
        <f ca="1">+C15</f>
        <v>55269.695908997332</v>
      </c>
      <c r="D18" s="19">
        <f ca="1">+C16</f>
        <v>0.22648735757960453</v>
      </c>
      <c r="E18" s="80" t="s">
        <v>315</v>
      </c>
    </row>
    <row r="19" spans="1:18">
      <c r="A19" s="10" t="s">
        <v>10</v>
      </c>
      <c r="E19" s="11">
        <v>24</v>
      </c>
      <c r="R19" s="1">
        <f ca="1">SUM(R21:R45)</f>
        <v>4.1929195192681576E-5</v>
      </c>
    </row>
    <row r="20" spans="1:18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44</v>
      </c>
      <c r="I20" s="21" t="s">
        <v>316</v>
      </c>
      <c r="J20" s="21" t="s">
        <v>317</v>
      </c>
      <c r="K20" s="21" t="s">
        <v>318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</row>
    <row r="21" spans="1:18">
      <c r="A21" s="23" t="s">
        <v>44</v>
      </c>
      <c r="B21" s="24" t="s">
        <v>45</v>
      </c>
      <c r="C21" s="23">
        <v>52500.203000000001</v>
      </c>
      <c r="D21" s="25"/>
      <c r="E21" s="1">
        <f t="shared" ref="E21:E27" si="0">+(C21-C$7)/C$8</f>
        <v>0</v>
      </c>
      <c r="F21" s="1">
        <f>ROUND(2*E21,0)/2</f>
        <v>0</v>
      </c>
      <c r="G21" s="1">
        <f t="shared" ref="G21:G27" si="1">+C21-(C$7+F21*C$8)</f>
        <v>0</v>
      </c>
      <c r="H21" s="1">
        <f>+G21</f>
        <v>0</v>
      </c>
      <c r="O21" s="1">
        <f t="shared" ref="O21:O27" ca="1" si="2">+C$11+C$12*$F21</f>
        <v>5.5005139280308868E-3</v>
      </c>
      <c r="Q21" s="26">
        <f t="shared" ref="Q21:Q27" si="3">+C21-15018.5</f>
        <v>37481.703000000001</v>
      </c>
      <c r="R21" s="1">
        <f ca="1">+(O21-G21)^2</f>
        <v>3.0255653472461775E-5</v>
      </c>
    </row>
    <row r="22" spans="1:18">
      <c r="A22" s="31" t="s">
        <v>48</v>
      </c>
      <c r="B22" s="32" t="s">
        <v>45</v>
      </c>
      <c r="C22" s="33">
        <v>53051.917999999998</v>
      </c>
      <c r="D22" s="31">
        <v>1E-3</v>
      </c>
      <c r="E22" s="1">
        <f t="shared" si="0"/>
        <v>2436.0429176969114</v>
      </c>
      <c r="F22" s="1">
        <f>ROUND(2*E22,0)/2</f>
        <v>2436</v>
      </c>
      <c r="G22" s="1">
        <f t="shared" si="1"/>
        <v>9.7199999945587479E-3</v>
      </c>
      <c r="I22" s="1">
        <f>+G22</f>
        <v>9.7199999945587479E-3</v>
      </c>
      <c r="O22" s="1">
        <f t="shared" ca="1" si="2"/>
        <v>2.3423577844678134E-2</v>
      </c>
      <c r="Q22" s="26">
        <f t="shared" si="3"/>
        <v>38033.417999999998</v>
      </c>
    </row>
    <row r="23" spans="1:18">
      <c r="A23" s="23" t="s">
        <v>50</v>
      </c>
      <c r="B23" s="34"/>
      <c r="C23" s="23">
        <v>53446.360999999997</v>
      </c>
      <c r="D23" s="23">
        <v>1E-3</v>
      </c>
      <c r="E23" s="1">
        <f t="shared" si="0"/>
        <v>4177.6669021546977</v>
      </c>
      <c r="F23" s="1">
        <f>ROUND(2*E23,0)/2</f>
        <v>4177.5</v>
      </c>
      <c r="G23" s="1">
        <f t="shared" si="1"/>
        <v>3.7799999998242129E-2</v>
      </c>
      <c r="I23" s="1">
        <f>+G23</f>
        <v>3.7799999998242129E-2</v>
      </c>
      <c r="O23" s="1">
        <f t="shared" ca="1" si="2"/>
        <v>3.6236802725975827E-2</v>
      </c>
      <c r="Q23" s="26">
        <f t="shared" si="3"/>
        <v>38427.860999999997</v>
      </c>
      <c r="R23" s="1">
        <f ca="1">+(O23-G23)^2</f>
        <v>2.4435857120208074E-6</v>
      </c>
    </row>
    <row r="24" spans="1:18">
      <c r="A24" s="23" t="s">
        <v>51</v>
      </c>
      <c r="B24" s="24" t="s">
        <v>45</v>
      </c>
      <c r="C24" s="23">
        <v>54126.501499999998</v>
      </c>
      <c r="D24" s="23">
        <v>1E-4</v>
      </c>
      <c r="E24" s="1">
        <f t="shared" si="0"/>
        <v>7180.759890498045</v>
      </c>
      <c r="F24" s="1">
        <f>ROUND(2*E24,0)/2-0.5</f>
        <v>7180.5</v>
      </c>
      <c r="G24" s="1">
        <f t="shared" si="1"/>
        <v>5.8859999997366685E-2</v>
      </c>
      <c r="I24" s="1">
        <f>+G24</f>
        <v>5.8859999997366685E-2</v>
      </c>
      <c r="O24" s="1">
        <f t="shared" ca="1" si="2"/>
        <v>5.8331614278394416E-2</v>
      </c>
      <c r="Q24" s="26">
        <f t="shared" si="3"/>
        <v>39108.001499999998</v>
      </c>
      <c r="R24" s="1">
        <f ca="1">+(O24-G24)^2</f>
        <v>2.7919146801384256E-7</v>
      </c>
    </row>
    <row r="25" spans="1:18">
      <c r="A25" s="81" t="s">
        <v>54</v>
      </c>
      <c r="B25" s="82" t="s">
        <v>45</v>
      </c>
      <c r="C25" s="81">
        <v>54901.652300000002</v>
      </c>
      <c r="D25" s="81">
        <v>1E-4</v>
      </c>
      <c r="E25" s="1">
        <f t="shared" si="0"/>
        <v>10603.361444719181</v>
      </c>
      <c r="F25" s="1">
        <f>ROUND(2*E25,0)/2-0.5</f>
        <v>10603</v>
      </c>
      <c r="G25" s="1">
        <f t="shared" si="1"/>
        <v>8.1859999998414423E-2</v>
      </c>
      <c r="I25" s="1">
        <f>+G25</f>
        <v>8.1859999998414423E-2</v>
      </c>
      <c r="O25" s="1">
        <f t="shared" ca="1" si="2"/>
        <v>8.3512930474915426E-2</v>
      </c>
      <c r="Q25" s="26">
        <f t="shared" si="3"/>
        <v>39883.152300000002</v>
      </c>
      <c r="R25" s="1">
        <f ca="1">+(O25-G25)^2</f>
        <v>2.7321791601458303E-6</v>
      </c>
    </row>
    <row r="26" spans="1:18">
      <c r="A26" s="4" t="s">
        <v>319</v>
      </c>
      <c r="C26" s="30">
        <v>55267.773000000001</v>
      </c>
      <c r="D26" s="30">
        <v>1E-3</v>
      </c>
      <c r="E26" s="1">
        <f t="shared" si="0"/>
        <v>12219.931119745672</v>
      </c>
      <c r="F26" s="1">
        <f>ROUND(2*E26,0)/2-0.5</f>
        <v>12219.5</v>
      </c>
      <c r="G26" s="1">
        <f t="shared" si="1"/>
        <v>9.7639999999955762E-2</v>
      </c>
      <c r="J26" s="1">
        <f>+G26</f>
        <v>9.7639999999955762E-2</v>
      </c>
      <c r="O26" s="1">
        <f t="shared" ca="1" si="2"/>
        <v>9.5406457905646253E-2</v>
      </c>
      <c r="Q26" s="26">
        <f t="shared" si="3"/>
        <v>40249.273000000001</v>
      </c>
      <c r="R26" s="1">
        <f ca="1">+(O26-G26)^2</f>
        <v>4.9887102870525109E-6</v>
      </c>
    </row>
    <row r="27" spans="1:18">
      <c r="A27" s="81" t="s">
        <v>59</v>
      </c>
      <c r="B27" s="82" t="s">
        <v>45</v>
      </c>
      <c r="C27" s="81">
        <v>55269.694799999997</v>
      </c>
      <c r="D27" s="81">
        <v>2.9999999999999997E-4</v>
      </c>
      <c r="E27" s="1">
        <f t="shared" si="0"/>
        <v>12228.416637230644</v>
      </c>
      <c r="F27" s="1">
        <f>ROUND(2*E27,0)/2-0.5</f>
        <v>12228</v>
      </c>
      <c r="G27" s="1">
        <f t="shared" si="1"/>
        <v>9.435999999550404E-2</v>
      </c>
      <c r="I27" s="1">
        <f>+G27</f>
        <v>9.435999999550404E-2</v>
      </c>
      <c r="O27" s="1">
        <f t="shared" ca="1" si="2"/>
        <v>9.5468997332284797E-2</v>
      </c>
      <c r="Q27" s="26">
        <f t="shared" si="3"/>
        <v>40251.194799999997</v>
      </c>
      <c r="R27" s="1">
        <f ca="1">+(O27-G27)^2</f>
        <v>1.2298750929868107E-6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7"/>
  <sheetViews>
    <sheetView workbookViewId="0">
      <selection activeCell="D8" sqref="D8"/>
    </sheetView>
  </sheetViews>
  <sheetFormatPr defaultColWidth="10.28515625" defaultRowHeight="12.75"/>
  <cols>
    <col min="1" max="1" width="14.42578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6.570312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8" ht="20.25">
      <c r="A1" s="2" t="s">
        <v>0</v>
      </c>
      <c r="F1" s="3">
        <v>52500.203000000001</v>
      </c>
      <c r="G1" s="3">
        <v>0.35186000000000001</v>
      </c>
      <c r="H1" s="3" t="s">
        <v>1</v>
      </c>
    </row>
    <row r="2" spans="1:8">
      <c r="A2" s="1" t="s">
        <v>2</v>
      </c>
      <c r="B2" s="1" t="str">
        <f>H1</f>
        <v>EW</v>
      </c>
      <c r="C2" s="3"/>
      <c r="D2" s="3"/>
    </row>
    <row r="4" spans="1:8">
      <c r="A4" s="4" t="s">
        <v>3</v>
      </c>
      <c r="C4" s="5">
        <f>F1</f>
        <v>52500.203000000001</v>
      </c>
      <c r="D4" s="6">
        <f>G1</f>
        <v>0.35186000000000001</v>
      </c>
    </row>
    <row r="5" spans="1:8">
      <c r="C5" s="78" t="s">
        <v>314</v>
      </c>
    </row>
    <row r="6" spans="1:8">
      <c r="A6" s="4" t="s">
        <v>6</v>
      </c>
    </row>
    <row r="7" spans="1:8">
      <c r="A7" s="1" t="s">
        <v>7</v>
      </c>
      <c r="C7" s="1">
        <v>55269.695908997332</v>
      </c>
    </row>
    <row r="8" spans="1:8">
      <c r="A8" s="1" t="s">
        <v>8</v>
      </c>
      <c r="C8" s="83">
        <v>0.22648735757960453</v>
      </c>
      <c r="D8" s="9" t="s">
        <v>320</v>
      </c>
    </row>
    <row r="9" spans="1:8">
      <c r="A9" s="7" t="s">
        <v>4</v>
      </c>
      <c r="B9"/>
      <c r="C9" s="8">
        <v>7</v>
      </c>
      <c r="D9" t="s">
        <v>5</v>
      </c>
      <c r="E9"/>
    </row>
    <row r="10" spans="1:8">
      <c r="A10"/>
      <c r="B10"/>
      <c r="C10" s="14" t="s">
        <v>11</v>
      </c>
      <c r="D10" s="14" t="s">
        <v>12</v>
      </c>
      <c r="E10"/>
    </row>
    <row r="11" spans="1:8">
      <c r="A11" t="s">
        <v>13</v>
      </c>
      <c r="B11"/>
      <c r="C11" s="15">
        <f ca="1">INTERCEPT(INDIRECT($G$11):G974,INDIRECT($F$11):F974)</f>
        <v>2.9098193299390121E-12</v>
      </c>
      <c r="D11" s="3"/>
      <c r="E11"/>
      <c r="F11" s="12" t="str">
        <f>"F"&amp;E19</f>
        <v>F24</v>
      </c>
      <c r="G11" s="13" t="str">
        <f>"G"&amp;E19</f>
        <v>G24</v>
      </c>
    </row>
    <row r="12" spans="1:8">
      <c r="A12" t="s">
        <v>14</v>
      </c>
      <c r="B12"/>
      <c r="C12" s="15">
        <f ca="1">SLOPE(INDIRECT($G$11):G974,INDIRECT($F$11):F974)</f>
        <v>6.5309380415695592E-16</v>
      </c>
      <c r="D12" s="3"/>
      <c r="E12"/>
    </row>
    <row r="13" spans="1:8">
      <c r="A13" t="s">
        <v>15</v>
      </c>
      <c r="B13"/>
      <c r="C13" s="3" t="s">
        <v>16</v>
      </c>
      <c r="D13" s="3"/>
      <c r="E13"/>
    </row>
    <row r="14" spans="1:8">
      <c r="A14"/>
      <c r="B14"/>
      <c r="C14"/>
      <c r="D14"/>
      <c r="E14"/>
    </row>
    <row r="15" spans="1:8">
      <c r="A15" s="16" t="s">
        <v>17</v>
      </c>
      <c r="B15"/>
      <c r="C15" s="17">
        <f ca="1">(C7+C11)+(C8+C12)*INT(MAX(F21:F3515))</f>
        <v>55269.695908997332</v>
      </c>
      <c r="D15" s="10" t="s">
        <v>20</v>
      </c>
      <c r="E15" s="79">
        <f ca="1">TODAY()+15018.5-B9/24</f>
        <v>60178.5</v>
      </c>
    </row>
    <row r="16" spans="1:8">
      <c r="A16" s="16" t="s">
        <v>19</v>
      </c>
      <c r="B16"/>
      <c r="C16" s="17">
        <f ca="1">+C8+C12</f>
        <v>0.2264873575796052</v>
      </c>
      <c r="D16" s="10" t="s">
        <v>24</v>
      </c>
      <c r="E16" s="15">
        <f ca="1">ROUND(2*(E15-C15)/C16,0)/2+1</f>
        <v>21674.5</v>
      </c>
    </row>
    <row r="17" spans="1:18">
      <c r="A17" s="10" t="s">
        <v>21</v>
      </c>
      <c r="B17"/>
      <c r="C17">
        <f>COUNT(C21:C2173)</f>
        <v>7</v>
      </c>
      <c r="D17" s="10" t="s">
        <v>25</v>
      </c>
      <c r="E17" s="20">
        <f ca="1">+C15+C16*E16-15018.5-C9/24</f>
        <v>45159.904474189818</v>
      </c>
    </row>
    <row r="18" spans="1:18">
      <c r="A18" s="16" t="s">
        <v>23</v>
      </c>
      <c r="B18"/>
      <c r="C18" s="18">
        <f ca="1">+C15</f>
        <v>55269.695908997332</v>
      </c>
      <c r="D18" s="19">
        <f ca="1">+C16</f>
        <v>0.2264873575796052</v>
      </c>
      <c r="E18" s="80" t="s">
        <v>315</v>
      </c>
    </row>
    <row r="19" spans="1:18">
      <c r="A19" s="10" t="s">
        <v>10</v>
      </c>
      <c r="E19" s="11">
        <v>24</v>
      </c>
      <c r="R19" s="1">
        <f ca="1">SUM(R21:R45)</f>
        <v>4.1929195126535675E-5</v>
      </c>
    </row>
    <row r="20" spans="1:18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1" t="s">
        <v>44</v>
      </c>
      <c r="I20" s="21" t="s">
        <v>316</v>
      </c>
      <c r="J20" s="21" t="s">
        <v>317</v>
      </c>
      <c r="K20" s="21" t="s">
        <v>318</v>
      </c>
      <c r="L20" s="21" t="s">
        <v>37</v>
      </c>
      <c r="M20" s="21" t="s">
        <v>38</v>
      </c>
      <c r="N20" s="21" t="s">
        <v>39</v>
      </c>
      <c r="O20" s="21" t="s">
        <v>40</v>
      </c>
      <c r="P20" s="21" t="s">
        <v>41</v>
      </c>
      <c r="Q20" s="14" t="s">
        <v>42</v>
      </c>
    </row>
    <row r="21" spans="1:18">
      <c r="A21" s="23" t="s">
        <v>44</v>
      </c>
      <c r="B21" s="24" t="s">
        <v>45</v>
      </c>
      <c r="C21" s="23">
        <v>52500.203000000001</v>
      </c>
      <c r="D21" s="25"/>
      <c r="E21" s="1">
        <f t="shared" ref="E21:E27" si="0">+(C21-C$7)/C$8</f>
        <v>-12228.024286185264</v>
      </c>
      <c r="F21" s="1">
        <f>ROUND(2*E21,0)/2</f>
        <v>-12228</v>
      </c>
      <c r="G21" s="1">
        <f t="shared" ref="G21:G27" si="1">+C21-(C$7+F21*C$8)</f>
        <v>-5.5005139292916283E-3</v>
      </c>
      <c r="H21" s="1">
        <f>+G21</f>
        <v>-5.5005139292916283E-3</v>
      </c>
      <c r="O21" s="1">
        <f t="shared" ref="O21:O27" ca="1" si="2">+C$11+C$12*$F21</f>
        <v>-5.0762117072922442E-12</v>
      </c>
      <c r="Q21" s="26">
        <f t="shared" ref="Q21:Q27" si="3">+C21-15018.5</f>
        <v>37481.703000000001</v>
      </c>
      <c r="R21" s="1">
        <f ca="1">+(O21-G21)^2</f>
        <v>3.0255653430487677E-5</v>
      </c>
    </row>
    <row r="22" spans="1:18">
      <c r="A22" s="31" t="s">
        <v>48</v>
      </c>
      <c r="B22" s="32" t="s">
        <v>45</v>
      </c>
      <c r="C22" s="33">
        <v>53051.917999999998</v>
      </c>
      <c r="D22" s="31">
        <v>1E-3</v>
      </c>
      <c r="E22" s="1">
        <f t="shared" si="0"/>
        <v>-9792.0605048246071</v>
      </c>
      <c r="F22" s="1">
        <f t="shared" ref="F22:F27" si="4">ROUND(2*E22,0)/2</f>
        <v>-9792</v>
      </c>
      <c r="G22" s="1">
        <f t="shared" si="1"/>
        <v>-1.3703577846172266E-2</v>
      </c>
      <c r="I22" s="1">
        <f>+G22</f>
        <v>-1.3703577846172266E-2</v>
      </c>
      <c r="O22" s="1">
        <f t="shared" ca="1" si="2"/>
        <v>-3.4852752003659005E-12</v>
      </c>
      <c r="Q22" s="26">
        <f t="shared" si="3"/>
        <v>38033.417999999998</v>
      </c>
    </row>
    <row r="23" spans="1:18">
      <c r="A23" s="23" t="s">
        <v>50</v>
      </c>
      <c r="B23" s="34"/>
      <c r="C23" s="23">
        <v>53446.360999999997</v>
      </c>
      <c r="D23" s="23">
        <v>1E-3</v>
      </c>
      <c r="E23" s="1">
        <f t="shared" si="0"/>
        <v>-8050.4930980815507</v>
      </c>
      <c r="F23" s="1">
        <f t="shared" si="4"/>
        <v>-8050.5</v>
      </c>
      <c r="G23" s="1">
        <f t="shared" si="1"/>
        <v>1.5631972710252739E-3</v>
      </c>
      <c r="I23" s="1">
        <f>+G23</f>
        <v>1.5631972710252739E-3</v>
      </c>
      <c r="O23" s="1">
        <f t="shared" ca="1" si="2"/>
        <v>-2.3479123404265613E-12</v>
      </c>
      <c r="Q23" s="26">
        <f t="shared" si="3"/>
        <v>38427.860999999997</v>
      </c>
      <c r="R23" s="1">
        <f ca="1">+(O23-G23)^2</f>
        <v>2.4435857154813643E-6</v>
      </c>
    </row>
    <row r="24" spans="1:18">
      <c r="A24" s="23" t="s">
        <v>51</v>
      </c>
      <c r="B24" s="24" t="s">
        <v>45</v>
      </c>
      <c r="C24" s="23">
        <v>54126.501499999998</v>
      </c>
      <c r="D24" s="23">
        <v>1E-4</v>
      </c>
      <c r="E24" s="1">
        <f t="shared" si="0"/>
        <v>-5047.4976670409933</v>
      </c>
      <c r="F24" s="1">
        <f t="shared" si="4"/>
        <v>-5047.5</v>
      </c>
      <c r="G24" s="1">
        <f t="shared" si="1"/>
        <v>5.2838571718893945E-4</v>
      </c>
      <c r="I24" s="1">
        <f>+G24</f>
        <v>5.2838571718893945E-4</v>
      </c>
      <c r="O24" s="1">
        <f t="shared" ca="1" si="2"/>
        <v>-3.8667164654322287E-13</v>
      </c>
      <c r="Q24" s="26">
        <f t="shared" si="3"/>
        <v>39108.001499999998</v>
      </c>
      <c r="R24" s="1">
        <f ca="1">+(O24-G24)^2</f>
        <v>2.7919146653789342E-7</v>
      </c>
    </row>
    <row r="25" spans="1:18">
      <c r="A25" s="81" t="s">
        <v>54</v>
      </c>
      <c r="B25" s="82" t="s">
        <v>45</v>
      </c>
      <c r="C25" s="81">
        <v>54901.652300000002</v>
      </c>
      <c r="D25" s="81">
        <v>1E-4</v>
      </c>
      <c r="E25" s="1">
        <f t="shared" si="0"/>
        <v>-1625.0072981136357</v>
      </c>
      <c r="F25" s="1">
        <f t="shared" si="4"/>
        <v>-1625</v>
      </c>
      <c r="G25" s="1">
        <f t="shared" si="1"/>
        <v>-1.652930470299907E-3</v>
      </c>
      <c r="I25" s="1">
        <f>+G25</f>
        <v>-1.652930470299907E-3</v>
      </c>
      <c r="O25" s="1">
        <f t="shared" ca="1" si="2"/>
        <v>1.8485418981839585E-12</v>
      </c>
      <c r="Q25" s="26">
        <f t="shared" si="3"/>
        <v>39883.152300000002</v>
      </c>
      <c r="R25" s="1">
        <f ca="1">+(O25-G25)^2</f>
        <v>2.7321791457568946E-6</v>
      </c>
    </row>
    <row r="26" spans="1:18">
      <c r="A26" s="4" t="s">
        <v>319</v>
      </c>
      <c r="C26" s="30">
        <v>55267.773000000001</v>
      </c>
      <c r="D26" s="30">
        <v>1E-3</v>
      </c>
      <c r="E26" s="1">
        <f t="shared" si="0"/>
        <v>-8.490138336550066</v>
      </c>
      <c r="F26" s="1">
        <f t="shared" si="4"/>
        <v>-8.5</v>
      </c>
      <c r="G26" s="1">
        <f t="shared" si="1"/>
        <v>2.2335420944727957E-3</v>
      </c>
      <c r="J26" s="1">
        <f>+G26</f>
        <v>2.2335420944727957E-3</v>
      </c>
      <c r="O26" s="1">
        <f t="shared" ca="1" si="2"/>
        <v>2.9042680326036778E-12</v>
      </c>
      <c r="Q26" s="26">
        <f t="shared" si="3"/>
        <v>40249.273000000001</v>
      </c>
      <c r="R26" s="1">
        <f ca="1">+(O26-G26)^2</f>
        <v>4.9887102748083134E-6</v>
      </c>
    </row>
    <row r="27" spans="1:18">
      <c r="A27" s="81" t="s">
        <v>59</v>
      </c>
      <c r="B27" s="82" t="s">
        <v>45</v>
      </c>
      <c r="C27" s="81">
        <v>55269.694799999997</v>
      </c>
      <c r="D27" s="81">
        <v>2.9999999999999997E-4</v>
      </c>
      <c r="E27" s="1">
        <f t="shared" si="0"/>
        <v>-4.8965087761955375E-3</v>
      </c>
      <c r="F27" s="1">
        <f t="shared" si="4"/>
        <v>0</v>
      </c>
      <c r="G27" s="1">
        <f t="shared" si="1"/>
        <v>-1.1089973340858705E-3</v>
      </c>
      <c r="I27" s="1">
        <f>+G27</f>
        <v>-1.1089973340858705E-3</v>
      </c>
      <c r="O27" s="1">
        <f t="shared" ca="1" si="2"/>
        <v>2.9098193299390121E-12</v>
      </c>
      <c r="Q27" s="26">
        <f t="shared" si="3"/>
        <v>40251.194799999997</v>
      </c>
      <c r="R27" s="1">
        <f ca="1">+(O27-G27)^2</f>
        <v>1.2298750934635316E-6</v>
      </c>
    </row>
  </sheetData>
  <sheetProtection sheet="1" objects="1" scenarios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A (2)</vt:lpstr>
      <vt:lpstr>A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2023-01-25T05:09:47Z</dcterms:created>
  <dcterms:modified xsi:type="dcterms:W3CDTF">2023-08-22T08:00:06Z</dcterms:modified>
</cp:coreProperties>
</file>