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61EE6EA-48FF-4090-96AD-1B09D8BBFCAC}" xr6:coauthVersionLast="47" xr6:coauthVersionMax="47" xr10:uidLastSave="{00000000-0000-0000-0000-000000000000}"/>
  <bookViews>
    <workbookView xWindow="13350" yWindow="600" windowWidth="14535" windowHeight="144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1" i="1" l="1"/>
  <c r="F41" i="1"/>
  <c r="G41" i="1" s="1"/>
  <c r="K41" i="1" s="1"/>
  <c r="Q41" i="1"/>
  <c r="E42" i="1"/>
  <c r="F42" i="1"/>
  <c r="G42" i="1" s="1"/>
  <c r="K42" i="1" s="1"/>
  <c r="Q42" i="1"/>
  <c r="E43" i="1"/>
  <c r="F43" i="1"/>
  <c r="G43" i="1"/>
  <c r="K43" i="1" s="1"/>
  <c r="Q43" i="1"/>
  <c r="E35" i="1"/>
  <c r="F35" i="1" s="1"/>
  <c r="G35" i="1" s="1"/>
  <c r="K35" i="1" s="1"/>
  <c r="Q35" i="1"/>
  <c r="E36" i="1"/>
  <c r="F36" i="1"/>
  <c r="G36" i="1" s="1"/>
  <c r="K36" i="1" s="1"/>
  <c r="Q36" i="1"/>
  <c r="E37" i="1"/>
  <c r="F37" i="1"/>
  <c r="G37" i="1" s="1"/>
  <c r="K37" i="1" s="1"/>
  <c r="Q37" i="1"/>
  <c r="E38" i="1"/>
  <c r="F38" i="1"/>
  <c r="G38" i="1" s="1"/>
  <c r="K38" i="1" s="1"/>
  <c r="Q38" i="1"/>
  <c r="E39" i="1"/>
  <c r="F39" i="1" s="1"/>
  <c r="G39" i="1" s="1"/>
  <c r="K39" i="1" s="1"/>
  <c r="Q39" i="1"/>
  <c r="E40" i="1"/>
  <c r="F40" i="1"/>
  <c r="G40" i="1" s="1"/>
  <c r="K40" i="1" s="1"/>
  <c r="Q40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D9" i="1"/>
  <c r="C9" i="1"/>
  <c r="E22" i="1"/>
  <c r="F22" i="1"/>
  <c r="G22" i="1"/>
  <c r="K22" i="1"/>
  <c r="E23" i="1"/>
  <c r="F23" i="1"/>
  <c r="G23" i="1"/>
  <c r="K23" i="1"/>
  <c r="Q24" i="1"/>
  <c r="Q25" i="1"/>
  <c r="Q26" i="1"/>
  <c r="Q27" i="1"/>
  <c r="K28" i="1"/>
  <c r="Q28" i="1"/>
  <c r="Q29" i="1"/>
  <c r="Q30" i="1"/>
  <c r="Q31" i="1"/>
  <c r="Q32" i="1"/>
  <c r="Q33" i="1"/>
  <c r="Q34" i="1"/>
  <c r="Q22" i="1"/>
  <c r="Q23" i="1"/>
  <c r="C21" i="1"/>
  <c r="Q21" i="1"/>
  <c r="F16" i="1"/>
  <c r="C17" i="1"/>
  <c r="E21" i="1"/>
  <c r="F21" i="1"/>
  <c r="G21" i="1"/>
  <c r="I21" i="1"/>
  <c r="C12" i="1"/>
  <c r="C11" i="1"/>
  <c r="O43" i="1" l="1"/>
  <c r="O42" i="1"/>
  <c r="O41" i="1"/>
  <c r="O37" i="1"/>
  <c r="O36" i="1"/>
  <c r="O40" i="1"/>
  <c r="O35" i="1"/>
  <c r="O39" i="1"/>
  <c r="O38" i="1"/>
  <c r="O28" i="1"/>
  <c r="C15" i="1"/>
  <c r="O33" i="1"/>
  <c r="O30" i="1"/>
  <c r="O24" i="1"/>
  <c r="O26" i="1"/>
  <c r="O32" i="1"/>
  <c r="O34" i="1"/>
  <c r="O31" i="1"/>
  <c r="O27" i="1"/>
  <c r="O22" i="1"/>
  <c r="O21" i="1"/>
  <c r="O25" i="1"/>
  <c r="O29" i="1"/>
  <c r="O23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<sst xmlns="http://schemas.openxmlformats.org/spreadsheetml/2006/main" count="97" uniqueCount="56">
  <si>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</si>
  <si>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</si>
  <si>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</si>
  <si>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</si>
  <si>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</si>
  <si>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</si>
  <si>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</si>
  <si>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</si>
  <si>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</si>
  <si>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</si>
  <si>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</si>
  <si>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</si>
  <si>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</si>
  <si>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</si>
  <si>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</si>
  <si>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</si>
  <si>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</si>
  <si>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</si>
  <si>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</si>
  <si>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</si>
  <si>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</si>
  <si>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</si>
  <si>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</si>
  <si>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</si>
  <si>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</si>
  <si>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</si>
  <si>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</si>
  <si>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</si>
  <si>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</si>
  <si>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</si>
  <si>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</si>
  <si>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</si>
  <si>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</si>
  <si>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</si>
  <si>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</si>
  <si>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</si>
  <si>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</si>
  <si>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</si>
  <si>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</si>
  <si>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PW UMa / GSC 4141-0054</t>
  </si>
  <si>
    <t>EW</t>
  </si>
  <si>
    <t>IBVS 6029</t>
  </si>
  <si>
    <t>II</t>
  </si>
  <si>
    <t>IBVS 6196</t>
  </si>
  <si>
    <t>I</t>
  </si>
  <si>
    <t>OEJV 0179</t>
  </si>
  <si>
    <t>pg</t>
  </si>
  <si>
    <t>vis</t>
  </si>
  <si>
    <t>PE</t>
  </si>
  <si>
    <t>CCD</t>
  </si>
  <si>
    <t>VSB, 91</t>
  </si>
  <si>
    <t>JBAV, 60</t>
  </si>
  <si>
    <t>V</t>
  </si>
  <si>
    <t>B</t>
  </si>
  <si>
    <t>Ic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</si>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</sst>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29" fillId="0" borderId="0"/>
    <xf numFmtId="0" fontId="18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7" fillId="24" borderId="0" xfId="0" applyFont="1" applyFill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41" applyFont="1" applyAlignment="1">
      <alignment wrapText="1"/>
    </xf>
    <xf numFmtId="0" fontId="16" fillId="0" borderId="0" xfId="41" applyFont="1" applyAlignment="1">
      <alignment horizontal="center" wrapText="1"/>
    </xf>
    <xf numFmtId="0" fontId="16" fillId="0" borderId="0" xfId="41" applyFont="1" applyAlignment="1">
      <alignment horizontal="left" wrapText="1"/>
    </xf>
    <xf numFmtId="0" fontId="16" fillId="0" borderId="0" xfId="42" applyFont="1"/>
    <xf numFmtId="0" fontId="16" fillId="0" borderId="0" xfId="42" applyFont="1" applyAlignment="1">
      <alignment horizontal="center"/>
    </xf>
    <xf numFmtId="0" fontId="16" fillId="0" borderId="0" xfId="42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vertical="center" wrapText="1"/>
    </xf>
    <xf numFmtId="0" fontId="17" fillId="0" borderId="0" xfId="0" applyFont="1" applyAlignment="1"/>
    <xf numFmtId="0" fontId="33" fillId="0" borderId="0" xfId="0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165" fontId="33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PW UMa - O-C Diagr.</a:t>
            </a:r>
          </a:p>
        </c:rich>
      </c:tx>
      <c:layout>
        <c:manualLayout>
          <c:xMode val="edge"/>
          <c:yMode val="edge"/>
          <c:x val="0.3894297635605006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00139082058414"/>
          <c:y val="0.14035127795846455"/>
          <c:w val="0.835883171070931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B1-433E-A3F7-C24E76DC738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B1-433E-A3F7-C24E76DC738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B1-433E-A3F7-C24E76DC738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0.19184999999561114</c:v>
                </c:pt>
                <c:pt idx="2">
                  <c:v>0.19444999999541324</c:v>
                </c:pt>
                <c:pt idx="3">
                  <c:v>0.16739999999845168</c:v>
                </c:pt>
                <c:pt idx="4">
                  <c:v>0.15979999999399297</c:v>
                </c:pt>
                <c:pt idx="5">
                  <c:v>0.16049999999813735</c:v>
                </c:pt>
                <c:pt idx="6">
                  <c:v>0.15546999999787658</c:v>
                </c:pt>
                <c:pt idx="7">
                  <c:v>0.15567999999620952</c:v>
                </c:pt>
                <c:pt idx="8">
                  <c:v>0.1557600000014645</c:v>
                </c:pt>
                <c:pt idx="9">
                  <c:v>0.15591000000131316</c:v>
                </c:pt>
                <c:pt idx="10">
                  <c:v>0.15645999999833293</c:v>
                </c:pt>
                <c:pt idx="11">
                  <c:v>0.16025999999692431</c:v>
                </c:pt>
                <c:pt idx="12">
                  <c:v>0.16028999999252846</c:v>
                </c:pt>
                <c:pt idx="13">
                  <c:v>0.1606199999951059</c:v>
                </c:pt>
                <c:pt idx="14">
                  <c:v>0.39670000006299233</c:v>
                </c:pt>
                <c:pt idx="15">
                  <c:v>0.40004999999655411</c:v>
                </c:pt>
                <c:pt idx="16">
                  <c:v>0.39489999999932479</c:v>
                </c:pt>
                <c:pt idx="17">
                  <c:v>0.39165000014327234</c:v>
                </c:pt>
                <c:pt idx="18">
                  <c:v>0.39564999986760085</c:v>
                </c:pt>
                <c:pt idx="19">
                  <c:v>0.39864999989367789</c:v>
                </c:pt>
                <c:pt idx="20">
                  <c:v>0.3890000001192675</c:v>
                </c:pt>
                <c:pt idx="21">
                  <c:v>0.38950000020122388</c:v>
                </c:pt>
                <c:pt idx="22">
                  <c:v>0.39090000015130499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B1-433E-A3F7-C24E76DC738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B1-433E-A3F7-C24E76DC738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B1-433E-A3F7-C24E76DC738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B1-433E-A3F7-C24E76DC738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-0.30620584833925951</c:v>
                </c:pt>
                <c:pt idx="1">
                  <c:v>6.9146904139254561E-2</c:v>
                </c:pt>
                <c:pt idx="2">
                  <c:v>7.6014145117409393E-2</c:v>
                </c:pt>
                <c:pt idx="3">
                  <c:v>0.17024526515920346</c:v>
                </c:pt>
                <c:pt idx="4">
                  <c:v>0.20148637552461218</c:v>
                </c:pt>
                <c:pt idx="5">
                  <c:v>0.20148637552461218</c:v>
                </c:pt>
                <c:pt idx="6">
                  <c:v>0.20209088617409771</c:v>
                </c:pt>
                <c:pt idx="7">
                  <c:v>0.20209088617409771</c:v>
                </c:pt>
                <c:pt idx="8">
                  <c:v>0.20209088617409771</c:v>
                </c:pt>
                <c:pt idx="9">
                  <c:v>0.20209088617409771</c:v>
                </c:pt>
                <c:pt idx="10">
                  <c:v>0.20209088617409771</c:v>
                </c:pt>
                <c:pt idx="11">
                  <c:v>0.20211506660007711</c:v>
                </c:pt>
                <c:pt idx="12">
                  <c:v>0.20211506660007711</c:v>
                </c:pt>
                <c:pt idx="13">
                  <c:v>0.20211506660007711</c:v>
                </c:pt>
                <c:pt idx="14">
                  <c:v>0.35715995798010886</c:v>
                </c:pt>
                <c:pt idx="15">
                  <c:v>0.35839315970505919</c:v>
                </c:pt>
                <c:pt idx="16">
                  <c:v>0.3584173401310386</c:v>
                </c:pt>
                <c:pt idx="17">
                  <c:v>0.36221366700980734</c:v>
                </c:pt>
                <c:pt idx="18">
                  <c:v>0.36221366700980734</c:v>
                </c:pt>
                <c:pt idx="19">
                  <c:v>0.36221366700980734</c:v>
                </c:pt>
                <c:pt idx="20">
                  <c:v>0.39521994847171366</c:v>
                </c:pt>
                <c:pt idx="21">
                  <c:v>0.39521994847171366</c:v>
                </c:pt>
                <c:pt idx="22">
                  <c:v>0.39521994847171366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B1-433E-A3F7-C24E76DC738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2B1-433E-A3F7-C24E76DC7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2007248"/>
        <c:axId val="1"/>
      </c:scatterChart>
      <c:valAx>
        <c:axId val="912007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5577190542419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007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04867872044508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9D09E51-3D78-2258-CA59-CB031CAD1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51627.689400000003</v>
      </c>
      <c r="D7" s="29" t="s">
        <v>38</v>
      </c>
    </row>
    <row r="8" spans="1:6" x14ac:dyDescent="0.2">
      <c r="A8" t="s">
        <v>3</v>
      </c>
      <c r="C8" s="8">
        <v>0.55530000000000002</v>
      </c>
      <c r="D8" s="29" t="s">
        <v>38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-0.30620584833925951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4.8360851958837087E-5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59682.155819948472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0.55534836085195882</v>
      </c>
      <c r="E16" s="14" t="s">
        <v>30</v>
      </c>
      <c r="F16" s="15">
        <f ca="1">NOW()+15018.5+$C$5/24</f>
        <v>60178.8378787037</v>
      </c>
    </row>
    <row r="17" spans="1:21" ht="13.5" thickBot="1" x14ac:dyDescent="0.25">
      <c r="A17" s="14" t="s">
        <v>27</v>
      </c>
      <c r="B17" s="10"/>
      <c r="C17" s="10">
        <f>COUNT(C21:C2191)</f>
        <v>23</v>
      </c>
      <c r="E17" s="14" t="s">
        <v>35</v>
      </c>
      <c r="F17" s="15">
        <f ca="1">ROUND(2*(F16-$C$7)/$C$8,0)/2+F15</f>
        <v>15400</v>
      </c>
    </row>
    <row r="18" spans="1:21" ht="14.25" thickTop="1" thickBot="1" x14ac:dyDescent="0.25">
      <c r="A18" s="16" t="s">
        <v>5</v>
      </c>
      <c r="B18" s="10"/>
      <c r="C18" s="19">
        <f ca="1">+C15</f>
        <v>59682.155819948472</v>
      </c>
      <c r="D18" s="20">
        <f ca="1">+C16</f>
        <v>0.55534836085195882</v>
      </c>
      <c r="E18" s="14" t="s">
        <v>36</v>
      </c>
      <c r="F18" s="23">
        <f ca="1">ROUND(2*(F16-$C$15)/$C$16,0)/2+F15</f>
        <v>895.5</v>
      </c>
    </row>
    <row r="19" spans="1:21" ht="13.5" thickTop="1" x14ac:dyDescent="0.2">
      <c r="E19" s="14" t="s">
        <v>31</v>
      </c>
      <c r="F19" s="18">
        <f ca="1">+$C$15+$C$16*F18-15018.5-$C$5/24</f>
        <v>45161.366110424737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47</v>
      </c>
      <c r="J20" s="7" t="s">
        <v>48</v>
      </c>
      <c r="K20" s="7" t="s">
        <v>49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38</v>
      </c>
      <c r="C21" s="8">
        <f>C7</f>
        <v>51627.689400000003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-0.30620584833925951</v>
      </c>
      <c r="Q21" s="2">
        <f>+C21-15018.5</f>
        <v>36609.189400000003</v>
      </c>
    </row>
    <row r="22" spans="1:21" x14ac:dyDescent="0.2">
      <c r="A22" s="31" t="s">
        <v>41</v>
      </c>
      <c r="B22" s="32" t="s">
        <v>42</v>
      </c>
      <c r="C22" s="31">
        <v>55937.842199999999</v>
      </c>
      <c r="D22" s="31">
        <v>6.9999999999999999E-4</v>
      </c>
      <c r="E22">
        <f>+(C22-C$7)/C$8</f>
        <v>7761.8454889248987</v>
      </c>
      <c r="F22" s="30">
        <f>ROUND(2*E22,0)/2-0.5</f>
        <v>7761.5</v>
      </c>
      <c r="G22">
        <f>+C22-(C$7+F22*C$8)</f>
        <v>0.19184999999561114</v>
      </c>
      <c r="K22">
        <f t="shared" ref="K22:K34" si="0">+G22</f>
        <v>0.19184999999561114</v>
      </c>
      <c r="O22">
        <f ca="1">+C$11+C$12*$F22</f>
        <v>6.9146904139254561E-2</v>
      </c>
      <c r="Q22" s="2">
        <f>+C22-15018.5</f>
        <v>40919.342199999999</v>
      </c>
    </row>
    <row r="23" spans="1:21" x14ac:dyDescent="0.2">
      <c r="A23" s="31" t="s">
        <v>41</v>
      </c>
      <c r="B23" s="32" t="s">
        <v>42</v>
      </c>
      <c r="C23" s="31">
        <v>56016.697399999997</v>
      </c>
      <c r="D23" s="31">
        <v>4.0000000000000002E-4</v>
      </c>
      <c r="E23">
        <f>+(C23-C$7)/C$8</f>
        <v>7903.8501710786859</v>
      </c>
      <c r="F23" s="30">
        <f>ROUND(2*E23,0)/2-0.5</f>
        <v>7903.5</v>
      </c>
      <c r="G23">
        <f>+C23-(C$7+F23*C$8)</f>
        <v>0.19444999999541324</v>
      </c>
      <c r="K23">
        <f t="shared" si="0"/>
        <v>0.19444999999541324</v>
      </c>
      <c r="O23">
        <f ca="1">+C$11+C$12*$F23</f>
        <v>7.6014145117409393E-2</v>
      </c>
      <c r="Q23" s="2">
        <f>+C23-15018.5</f>
        <v>40998.197399999997</v>
      </c>
    </row>
    <row r="24" spans="1:21" x14ac:dyDescent="0.2">
      <c r="A24" s="33" t="s">
        <v>43</v>
      </c>
      <c r="B24" s="34" t="s">
        <v>44</v>
      </c>
      <c r="C24" s="35">
        <v>57098.672400000003</v>
      </c>
      <c r="D24" s="35">
        <v>5.9999999999999995E-4</v>
      </c>
      <c r="E24">
        <f t="shared" ref="E24:E34" si="1">+(C24-C$7)/C$8</f>
        <v>9852.3014586709887</v>
      </c>
      <c r="F24" s="30">
        <f t="shared" ref="F24:F34" si="2">ROUND(2*E24,0)/2-0.5</f>
        <v>9852</v>
      </c>
      <c r="G24">
        <f t="shared" ref="G24:G34" si="3">+C24-(C$7+F24*C$8)</f>
        <v>0.16739999999845168</v>
      </c>
      <c r="K24">
        <f t="shared" si="0"/>
        <v>0.16739999999845168</v>
      </c>
      <c r="O24">
        <f t="shared" ref="O24:O34" ca="1" si="4">+C$11+C$12*$F24</f>
        <v>0.17024526515920346</v>
      </c>
      <c r="Q24" s="2">
        <f t="shared" ref="Q24:Q34" si="5">+C24-15018.5</f>
        <v>42080.172400000003</v>
      </c>
    </row>
    <row r="25" spans="1:21" x14ac:dyDescent="0.2">
      <c r="A25" s="36" t="s">
        <v>45</v>
      </c>
      <c r="B25" s="37" t="s">
        <v>44</v>
      </c>
      <c r="C25" s="38">
        <v>57457.388599999998</v>
      </c>
      <c r="D25" s="38">
        <v>2.0000000000000001E-4</v>
      </c>
      <c r="E25">
        <f t="shared" si="1"/>
        <v>10498.287772375284</v>
      </c>
      <c r="F25" s="30">
        <f t="shared" si="2"/>
        <v>10498</v>
      </c>
      <c r="G25">
        <f t="shared" si="3"/>
        <v>0.15979999999399297</v>
      </c>
      <c r="K25">
        <f t="shared" si="0"/>
        <v>0.15979999999399297</v>
      </c>
      <c r="O25">
        <f t="shared" ca="1" si="4"/>
        <v>0.20148637552461218</v>
      </c>
      <c r="Q25" s="2">
        <f t="shared" si="5"/>
        <v>42438.888599999998</v>
      </c>
    </row>
    <row r="26" spans="1:21" x14ac:dyDescent="0.2">
      <c r="A26" s="36" t="s">
        <v>45</v>
      </c>
      <c r="B26" s="37" t="s">
        <v>44</v>
      </c>
      <c r="C26" s="38">
        <v>57457.389300000003</v>
      </c>
      <c r="D26" s="38">
        <v>5.9999999999999995E-4</v>
      </c>
      <c r="E26">
        <f t="shared" si="1"/>
        <v>10498.289032955159</v>
      </c>
      <c r="F26" s="30">
        <f t="shared" si="2"/>
        <v>10498</v>
      </c>
      <c r="G26">
        <f t="shared" si="3"/>
        <v>0.16049999999813735</v>
      </c>
      <c r="K26">
        <f t="shared" si="0"/>
        <v>0.16049999999813735</v>
      </c>
      <c r="O26">
        <f t="shared" ca="1" si="4"/>
        <v>0.20148637552461218</v>
      </c>
      <c r="Q26" s="2">
        <f t="shared" si="5"/>
        <v>42438.889300000003</v>
      </c>
    </row>
    <row r="27" spans="1:21" x14ac:dyDescent="0.2">
      <c r="A27" s="36" t="s">
        <v>45</v>
      </c>
      <c r="B27" s="37" t="s">
        <v>44</v>
      </c>
      <c r="C27" s="38">
        <v>57464.325519999999</v>
      </c>
      <c r="D27" s="38">
        <v>2.9999999999999997E-4</v>
      </c>
      <c r="E27">
        <f t="shared" si="1"/>
        <v>10510.779974788395</v>
      </c>
      <c r="F27" s="30">
        <f t="shared" si="2"/>
        <v>10510.5</v>
      </c>
      <c r="G27">
        <f t="shared" si="3"/>
        <v>0.15546999999787658</v>
      </c>
      <c r="K27">
        <f t="shared" si="0"/>
        <v>0.15546999999787658</v>
      </c>
      <c r="O27">
        <f t="shared" ca="1" si="4"/>
        <v>0.20209088617409771</v>
      </c>
      <c r="Q27" s="2">
        <f t="shared" si="5"/>
        <v>42445.825519999999</v>
      </c>
    </row>
    <row r="28" spans="1:21" x14ac:dyDescent="0.2">
      <c r="A28" s="36" t="s">
        <v>45</v>
      </c>
      <c r="B28" s="37" t="s">
        <v>44</v>
      </c>
      <c r="C28" s="38">
        <v>57464.325729999997</v>
      </c>
      <c r="D28" s="38">
        <v>2.0000000000000001E-4</v>
      </c>
      <c r="E28">
        <f t="shared" si="1"/>
        <v>10510.780352962351</v>
      </c>
      <c r="F28" s="30">
        <f t="shared" si="2"/>
        <v>10510.5</v>
      </c>
      <c r="G28">
        <f t="shared" si="3"/>
        <v>0.15567999999620952</v>
      </c>
      <c r="K28">
        <f t="shared" si="0"/>
        <v>0.15567999999620952</v>
      </c>
      <c r="O28">
        <f t="shared" ca="1" si="4"/>
        <v>0.20209088617409771</v>
      </c>
      <c r="Q28" s="2">
        <f t="shared" si="5"/>
        <v>42445.825729999997</v>
      </c>
    </row>
    <row r="29" spans="1:21" x14ac:dyDescent="0.2">
      <c r="A29" s="36" t="s">
        <v>45</v>
      </c>
      <c r="B29" s="37" t="s">
        <v>44</v>
      </c>
      <c r="C29" s="38">
        <v>57464.325810000002</v>
      </c>
      <c r="D29" s="38">
        <v>2.0000000000000001E-4</v>
      </c>
      <c r="E29">
        <f t="shared" si="1"/>
        <v>10510.780497028631</v>
      </c>
      <c r="F29" s="30">
        <f t="shared" si="2"/>
        <v>10510.5</v>
      </c>
      <c r="G29">
        <f t="shared" si="3"/>
        <v>0.1557600000014645</v>
      </c>
      <c r="K29">
        <f t="shared" si="0"/>
        <v>0.1557600000014645</v>
      </c>
      <c r="O29">
        <f t="shared" ca="1" si="4"/>
        <v>0.20209088617409771</v>
      </c>
      <c r="Q29" s="2">
        <f t="shared" si="5"/>
        <v>42445.825810000002</v>
      </c>
    </row>
    <row r="30" spans="1:21" x14ac:dyDescent="0.2">
      <c r="A30" s="36" t="s">
        <v>45</v>
      </c>
      <c r="B30" s="37" t="s">
        <v>42</v>
      </c>
      <c r="C30" s="38">
        <v>57464.325960000002</v>
      </c>
      <c r="D30" s="38">
        <v>2.0000000000000001E-4</v>
      </c>
      <c r="E30">
        <f t="shared" si="1"/>
        <v>10510.780767152888</v>
      </c>
      <c r="F30" s="30">
        <f t="shared" si="2"/>
        <v>10510.5</v>
      </c>
      <c r="G30">
        <f t="shared" si="3"/>
        <v>0.15591000000131316</v>
      </c>
      <c r="K30">
        <f t="shared" si="0"/>
        <v>0.15591000000131316</v>
      </c>
      <c r="O30">
        <f t="shared" ca="1" si="4"/>
        <v>0.20209088617409771</v>
      </c>
      <c r="Q30" s="2">
        <f t="shared" si="5"/>
        <v>42445.825960000002</v>
      </c>
    </row>
    <row r="31" spans="1:21" x14ac:dyDescent="0.2">
      <c r="A31" s="36" t="s">
        <v>45</v>
      </c>
      <c r="B31" s="37" t="s">
        <v>42</v>
      </c>
      <c r="C31" s="38">
        <v>57464.326509999999</v>
      </c>
      <c r="D31" s="38">
        <v>2.0000000000000001E-4</v>
      </c>
      <c r="E31">
        <f t="shared" si="1"/>
        <v>10510.781757608493</v>
      </c>
      <c r="F31" s="30">
        <f t="shared" si="2"/>
        <v>10510.5</v>
      </c>
      <c r="G31">
        <f t="shared" si="3"/>
        <v>0.15645999999833293</v>
      </c>
      <c r="K31">
        <f t="shared" si="0"/>
        <v>0.15645999999833293</v>
      </c>
      <c r="O31">
        <f t="shared" ca="1" si="4"/>
        <v>0.20209088617409771</v>
      </c>
      <c r="Q31" s="2">
        <f t="shared" si="5"/>
        <v>42445.826509999999</v>
      </c>
    </row>
    <row r="32" spans="1:21" x14ac:dyDescent="0.2">
      <c r="A32" s="36" t="s">
        <v>45</v>
      </c>
      <c r="B32" s="37" t="s">
        <v>44</v>
      </c>
      <c r="C32" s="38">
        <v>57464.607960000001</v>
      </c>
      <c r="D32" s="38">
        <v>2.0000000000000001E-4</v>
      </c>
      <c r="E32">
        <f t="shared" si="1"/>
        <v>10511.288600756345</v>
      </c>
      <c r="F32" s="30">
        <f t="shared" si="2"/>
        <v>10511</v>
      </c>
      <c r="G32">
        <f t="shared" si="3"/>
        <v>0.16025999999692431</v>
      </c>
      <c r="K32">
        <f t="shared" si="0"/>
        <v>0.16025999999692431</v>
      </c>
      <c r="O32">
        <f t="shared" ca="1" si="4"/>
        <v>0.20211506660007711</v>
      </c>
      <c r="Q32" s="2">
        <f t="shared" si="5"/>
        <v>42446.107960000001</v>
      </c>
    </row>
    <row r="33" spans="1:17" x14ac:dyDescent="0.2">
      <c r="A33" s="36" t="s">
        <v>45</v>
      </c>
      <c r="B33" s="37" t="s">
        <v>42</v>
      </c>
      <c r="C33" s="38">
        <v>57464.607989999997</v>
      </c>
      <c r="D33" s="38">
        <v>2.0000000000000001E-4</v>
      </c>
      <c r="E33">
        <f t="shared" si="1"/>
        <v>10511.288654781189</v>
      </c>
      <c r="F33" s="30">
        <f t="shared" si="2"/>
        <v>10511</v>
      </c>
      <c r="G33">
        <f t="shared" si="3"/>
        <v>0.16028999999252846</v>
      </c>
      <c r="K33">
        <f t="shared" si="0"/>
        <v>0.16028999999252846</v>
      </c>
      <c r="O33">
        <f t="shared" ca="1" si="4"/>
        <v>0.20211506660007711</v>
      </c>
      <c r="Q33" s="2">
        <f t="shared" si="5"/>
        <v>42446.107989999997</v>
      </c>
    </row>
    <row r="34" spans="1:17" x14ac:dyDescent="0.2">
      <c r="A34" s="36" t="s">
        <v>45</v>
      </c>
      <c r="B34" s="37" t="s">
        <v>42</v>
      </c>
      <c r="C34" s="38">
        <v>57464.608319999999</v>
      </c>
      <c r="D34" s="38">
        <v>2.9999999999999997E-4</v>
      </c>
      <c r="E34">
        <f t="shared" si="1"/>
        <v>10511.289249054558</v>
      </c>
      <c r="F34" s="30">
        <f t="shared" si="2"/>
        <v>10511</v>
      </c>
      <c r="G34">
        <f t="shared" si="3"/>
        <v>0.1606199999951059</v>
      </c>
      <c r="K34">
        <f t="shared" si="0"/>
        <v>0.1606199999951059</v>
      </c>
      <c r="O34">
        <f t="shared" ca="1" si="4"/>
        <v>0.20211506660007711</v>
      </c>
      <c r="Q34" s="2">
        <f t="shared" si="5"/>
        <v>42446.108319999999</v>
      </c>
    </row>
    <row r="35" spans="1:17" x14ac:dyDescent="0.2">
      <c r="A35" s="39" t="s">
        <v>50</v>
      </c>
      <c r="B35" s="40" t="s">
        <v>44</v>
      </c>
      <c r="C35" s="41">
        <v>59245.136200000066</v>
      </c>
      <c r="D35" s="39" t="s">
        <v>52</v>
      </c>
      <c r="E35">
        <f t="shared" ref="E35:E40" si="6">+(C35-C$7)/C$8</f>
        <v>13717.714388618879</v>
      </c>
      <c r="F35" s="42">
        <f t="shared" ref="F35:F40" si="7">ROUND(2*E35,0)/2-0.5</f>
        <v>13717</v>
      </c>
      <c r="G35">
        <f t="shared" ref="G35:G40" si="8">+C35-(C$7+F35*C$8)</f>
        <v>0.39670000006299233</v>
      </c>
      <c r="K35">
        <f t="shared" ref="K35:K40" si="9">+G35</f>
        <v>0.39670000006299233</v>
      </c>
      <c r="O35">
        <f t="shared" ref="O35:O40" ca="1" si="10">+C$11+C$12*$F35</f>
        <v>0.35715995798010886</v>
      </c>
      <c r="Q35" s="2">
        <f t="shared" ref="Q35:Q40" si="11">+C35-15018.5</f>
        <v>44226.636200000066</v>
      </c>
    </row>
    <row r="36" spans="1:17" x14ac:dyDescent="0.2">
      <c r="A36" s="39" t="s">
        <v>51</v>
      </c>
      <c r="B36" s="40" t="s">
        <v>44</v>
      </c>
      <c r="C36" s="41">
        <v>59259.299700000003</v>
      </c>
      <c r="D36" s="39">
        <v>1.1000000000000001E-3</v>
      </c>
      <c r="E36">
        <f t="shared" si="6"/>
        <v>13743.220421393842</v>
      </c>
      <c r="F36" s="42">
        <f t="shared" si="7"/>
        <v>13742.5</v>
      </c>
      <c r="G36">
        <f t="shared" si="8"/>
        <v>0.40004999999655411</v>
      </c>
      <c r="K36">
        <f t="shared" si="9"/>
        <v>0.40004999999655411</v>
      </c>
      <c r="O36">
        <f t="shared" ca="1" si="10"/>
        <v>0.35839315970505919</v>
      </c>
      <c r="Q36" s="2">
        <f t="shared" si="11"/>
        <v>44240.799700000003</v>
      </c>
    </row>
    <row r="37" spans="1:17" x14ac:dyDescent="0.2">
      <c r="A37" s="39" t="s">
        <v>51</v>
      </c>
      <c r="B37" s="40" t="s">
        <v>44</v>
      </c>
      <c r="C37" s="41">
        <v>59259.572200000002</v>
      </c>
      <c r="D37" s="39">
        <v>6.9999999999999999E-4</v>
      </c>
      <c r="E37">
        <f t="shared" si="6"/>
        <v>13743.711147127677</v>
      </c>
      <c r="F37" s="42">
        <f t="shared" si="7"/>
        <v>13743</v>
      </c>
      <c r="G37">
        <f t="shared" si="8"/>
        <v>0.39489999999932479</v>
      </c>
      <c r="K37">
        <f t="shared" si="9"/>
        <v>0.39489999999932479</v>
      </c>
      <c r="O37">
        <f t="shared" ca="1" si="10"/>
        <v>0.3584173401310386</v>
      </c>
      <c r="Q37" s="2">
        <f t="shared" si="11"/>
        <v>44241.072200000002</v>
      </c>
    </row>
    <row r="38" spans="1:17" x14ac:dyDescent="0.2">
      <c r="A38" s="39" t="s">
        <v>50</v>
      </c>
      <c r="B38" s="40" t="s">
        <v>44</v>
      </c>
      <c r="C38" s="41">
        <v>59303.160000000149</v>
      </c>
      <c r="D38" s="39" t="s">
        <v>53</v>
      </c>
      <c r="E38">
        <f t="shared" si="6"/>
        <v>13822.205294435704</v>
      </c>
      <c r="F38" s="42">
        <f t="shared" si="7"/>
        <v>13821.5</v>
      </c>
      <c r="G38">
        <f t="shared" si="8"/>
        <v>0.39165000014327234</v>
      </c>
      <c r="K38">
        <f t="shared" si="9"/>
        <v>0.39165000014327234</v>
      </c>
      <c r="O38">
        <f t="shared" ca="1" si="10"/>
        <v>0.36221366700980734</v>
      </c>
      <c r="Q38" s="2">
        <f t="shared" si="11"/>
        <v>44284.660000000149</v>
      </c>
    </row>
    <row r="39" spans="1:17" x14ac:dyDescent="0.2">
      <c r="A39" s="39" t="s">
        <v>50</v>
      </c>
      <c r="B39" s="40" t="s">
        <v>44</v>
      </c>
      <c r="C39" s="41">
        <v>59303.163999999873</v>
      </c>
      <c r="D39" s="39" t="s">
        <v>52</v>
      </c>
      <c r="E39">
        <f t="shared" si="6"/>
        <v>13822.212497748731</v>
      </c>
      <c r="F39" s="42">
        <f t="shared" si="7"/>
        <v>13821.5</v>
      </c>
      <c r="G39">
        <f t="shared" si="8"/>
        <v>0.39564999986760085</v>
      </c>
      <c r="K39">
        <f t="shared" si="9"/>
        <v>0.39564999986760085</v>
      </c>
      <c r="O39">
        <f t="shared" ca="1" si="10"/>
        <v>0.36221366700980734</v>
      </c>
      <c r="Q39" s="2">
        <f t="shared" si="11"/>
        <v>44284.663999999873</v>
      </c>
    </row>
    <row r="40" spans="1:17" x14ac:dyDescent="0.2">
      <c r="A40" s="39" t="s">
        <v>50</v>
      </c>
      <c r="B40" s="40" t="s">
        <v>44</v>
      </c>
      <c r="C40" s="41">
        <v>59303.166999999899</v>
      </c>
      <c r="D40" s="39" t="s">
        <v>54</v>
      </c>
      <c r="E40">
        <f t="shared" si="6"/>
        <v>13822.217900233922</v>
      </c>
      <c r="F40" s="42">
        <f t="shared" si="7"/>
        <v>13821.5</v>
      </c>
      <c r="G40">
        <f t="shared" si="8"/>
        <v>0.39864999989367789</v>
      </c>
      <c r="K40">
        <f t="shared" si="9"/>
        <v>0.39864999989367789</v>
      </c>
      <c r="O40">
        <f t="shared" ca="1" si="10"/>
        <v>0.36221366700980734</v>
      </c>
      <c r="Q40" s="2">
        <f t="shared" si="11"/>
        <v>44284.666999999899</v>
      </c>
    </row>
    <row r="41" spans="1:17" x14ac:dyDescent="0.2">
      <c r="A41" s="43" t="s">
        <v>55</v>
      </c>
      <c r="B41" s="44" t="s">
        <v>44</v>
      </c>
      <c r="C41" s="45">
        <v>59682.149600000121</v>
      </c>
      <c r="D41" s="8"/>
      <c r="E41">
        <f t="shared" ref="E41:E43" si="12">+(C41-C$7)/C$8</f>
        <v>14504.700522240442</v>
      </c>
      <c r="F41" s="42">
        <f t="shared" ref="F41:F43" si="13">ROUND(2*E41,0)/2-0.5</f>
        <v>14504</v>
      </c>
      <c r="G41">
        <f t="shared" ref="G41:G43" si="14">+C41-(C$7+F41*C$8)</f>
        <v>0.3890000001192675</v>
      </c>
      <c r="K41">
        <f t="shared" ref="K41:K43" si="15">+G41</f>
        <v>0.3890000001192675</v>
      </c>
      <c r="O41">
        <f t="shared" ref="O41:O43" ca="1" si="16">+C$11+C$12*$F41</f>
        <v>0.39521994847171366</v>
      </c>
      <c r="Q41" s="2">
        <f t="shared" ref="Q41:Q43" si="17">+C41-15018.5</f>
        <v>44663.649600000121</v>
      </c>
    </row>
    <row r="42" spans="1:17" x14ac:dyDescent="0.2">
      <c r="A42" s="43" t="s">
        <v>55</v>
      </c>
      <c r="B42" s="44" t="s">
        <v>44</v>
      </c>
      <c r="C42" s="45">
        <v>59682.150100000203</v>
      </c>
      <c r="D42" s="8"/>
      <c r="E42">
        <f t="shared" si="12"/>
        <v>14504.70142265478</v>
      </c>
      <c r="F42" s="42">
        <f t="shared" si="13"/>
        <v>14504</v>
      </c>
      <c r="G42">
        <f t="shared" si="14"/>
        <v>0.38950000020122388</v>
      </c>
      <c r="K42">
        <f t="shared" si="15"/>
        <v>0.38950000020122388</v>
      </c>
      <c r="O42">
        <f t="shared" ca="1" si="16"/>
        <v>0.39521994847171366</v>
      </c>
      <c r="Q42" s="2">
        <f t="shared" si="17"/>
        <v>44663.650100000203</v>
      </c>
    </row>
    <row r="43" spans="1:17" x14ac:dyDescent="0.2">
      <c r="A43" s="43" t="s">
        <v>55</v>
      </c>
      <c r="B43" s="44" t="s">
        <v>44</v>
      </c>
      <c r="C43" s="45">
        <v>59682.151500000153</v>
      </c>
      <c r="D43" s="8"/>
      <c r="E43">
        <f t="shared" si="12"/>
        <v>14504.703943814424</v>
      </c>
      <c r="F43" s="42">
        <f t="shared" si="13"/>
        <v>14504</v>
      </c>
      <c r="G43">
        <f t="shared" si="14"/>
        <v>0.39090000015130499</v>
      </c>
      <c r="K43">
        <f t="shared" si="15"/>
        <v>0.39090000015130499</v>
      </c>
      <c r="O43">
        <f t="shared" ca="1" si="16"/>
        <v>0.39521994847171366</v>
      </c>
      <c r="Q43" s="2">
        <f t="shared" si="17"/>
        <v>44663.651500000153</v>
      </c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2023-08-22T08:06:32Z</dcterms:modified>
</cp:coreProperties>
</file>